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726" activeTab="0"/>
  </bookViews>
  <sheets>
    <sheet name="Résultats" sheetId="1" r:id="rId1"/>
    <sheet name="camembert" sheetId="2" r:id="rId2"/>
    <sheet name="barres" sheetId="3" r:id="rId3"/>
    <sheet name="comparaison 2002_2007" sheetId="4" r:id="rId4"/>
    <sheet name="graph comparé" sheetId="5" r:id="rId5"/>
    <sheet name="participation" sheetId="6" r:id="rId6"/>
  </sheets>
  <definedNames>
    <definedName name="_xlnm.Print_Area" localSheetId="0">'Résultats'!$A$1:$Z$38</definedName>
  </definedNames>
  <calcPr fullCalcOnLoad="1"/>
</workbook>
</file>

<file path=xl/sharedStrings.xml><?xml version="1.0" encoding="utf-8"?>
<sst xmlns="http://schemas.openxmlformats.org/spreadsheetml/2006/main" count="42" uniqueCount="35">
  <si>
    <t>SNUIPP</t>
  </si>
  <si>
    <t>Nbre de sièges</t>
  </si>
  <si>
    <t>Inscrits</t>
  </si>
  <si>
    <t>Votants</t>
  </si>
  <si>
    <t>Insc</t>
  </si>
  <si>
    <t>Vots</t>
  </si>
  <si>
    <t>Bl/nls</t>
  </si>
  <si>
    <t>Blancs ou nuls</t>
  </si>
  <si>
    <t>A</t>
  </si>
  <si>
    <t>Exprimés</t>
  </si>
  <si>
    <t>Quotient électoral</t>
  </si>
  <si>
    <t>Ne rien inscrire dans ce tableau (saisie auto)</t>
  </si>
  <si>
    <t>Listes</t>
  </si>
  <si>
    <t>Voix obtenues</t>
  </si>
  <si>
    <t>Sièges</t>
  </si>
  <si>
    <t>Nombre</t>
  </si>
  <si>
    <t>%</t>
  </si>
  <si>
    <t>Total</t>
  </si>
  <si>
    <t>Répartition des sièges</t>
  </si>
  <si>
    <t>Par plus forte moyenne</t>
  </si>
  <si>
    <t>voir le camembert</t>
  </si>
  <si>
    <t>voir les barres</t>
  </si>
  <si>
    <t>Retour</t>
  </si>
  <si>
    <t>voir comparatif 2002/2005</t>
  </si>
  <si>
    <r>
      <t>Saisir ici les tendances</t>
    </r>
    <r>
      <rPr>
        <b/>
        <u val="single"/>
        <sz val="10"/>
        <color indexed="25"/>
        <rFont val="Arial"/>
        <family val="2"/>
      </rPr>
      <t xml:space="preserve"> </t>
    </r>
    <r>
      <rPr>
        <b/>
        <sz val="10"/>
        <color indexed="25"/>
        <rFont val="Arial"/>
        <family val="2"/>
      </rPr>
      <t>puis les résultats de chacune</t>
    </r>
  </si>
  <si>
    <t>UA</t>
  </si>
  <si>
    <t>EE</t>
  </si>
  <si>
    <t>PRSI</t>
  </si>
  <si>
    <t>FU</t>
  </si>
  <si>
    <t>VOTE INTERNE 2007</t>
  </si>
  <si>
    <t>Ensemble</t>
  </si>
  <si>
    <t>Résultats votes départementaux</t>
  </si>
  <si>
    <t>Pourcentage  participation</t>
  </si>
  <si>
    <t>comparatif participation</t>
  </si>
  <si>
    <t>Par
quotient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</si>
</sst>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24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25"/>
      <name val="Arial"/>
      <family val="2"/>
    </font>
    <font>
      <b/>
      <u val="single"/>
      <sz val="10"/>
      <color indexed="25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4.25"/>
      <name val="Arial"/>
      <family val="2"/>
    </font>
    <font>
      <b/>
      <sz val="17"/>
      <name val="Arial"/>
      <family val="0"/>
    </font>
    <font>
      <b/>
      <sz val="16.75"/>
      <name val="Arial"/>
      <family val="0"/>
    </font>
    <font>
      <sz val="14.25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9.1"/>
      <color indexed="12"/>
      <name val="Arial"/>
      <family val="2"/>
    </font>
    <font>
      <b/>
      <u val="single"/>
      <sz val="14"/>
      <color indexed="12"/>
      <name val="Arial"/>
      <family val="2"/>
    </font>
    <font>
      <u val="single"/>
      <sz val="9.1"/>
      <color indexed="36"/>
      <name val="Arial"/>
      <family val="2"/>
    </font>
    <font>
      <sz val="17.25"/>
      <name val="Arial"/>
      <family val="0"/>
    </font>
    <font>
      <b/>
      <sz val="20"/>
      <name val="Arial"/>
      <family val="0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b/>
      <sz val="18"/>
      <name val="Arial"/>
      <family val="2"/>
    </font>
    <font>
      <b/>
      <i/>
      <sz val="18"/>
      <name val="Arial"/>
      <family val="2"/>
    </font>
    <font>
      <b/>
      <i/>
      <sz val="14"/>
      <color indexed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 applyProtection="1">
      <alignment vertical="center"/>
      <protection hidden="1"/>
    </xf>
    <xf numFmtId="0" fontId="0" fillId="2" borderId="0" xfId="0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1" fillId="2" borderId="0" xfId="0" applyFont="1" applyFill="1" applyAlignment="1" applyProtection="1">
      <alignment horizontal="right"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" fillId="2" borderId="0" xfId="0" applyFont="1" applyFill="1" applyBorder="1" applyAlignment="1" applyProtection="1">
      <alignment horizontal="left" vertical="center"/>
      <protection hidden="1"/>
    </xf>
    <xf numFmtId="0" fontId="2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Border="1" applyAlignment="1" applyProtection="1">
      <alignment vertical="center"/>
      <protection hidden="1"/>
    </xf>
    <xf numFmtId="0" fontId="2" fillId="3" borderId="1" xfId="0" applyFont="1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 locked="0"/>
    </xf>
    <xf numFmtId="0" fontId="0" fillId="2" borderId="0" xfId="0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/>
      <protection hidden="1"/>
    </xf>
    <xf numFmtId="0" fontId="0" fillId="3" borderId="2" xfId="0" applyFont="1" applyFill="1" applyBorder="1" applyAlignment="1" applyProtection="1">
      <alignment horizontal="left" vertical="center" indent="1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10" fontId="5" fillId="2" borderId="0" xfId="0" applyNumberFormat="1" applyFont="1" applyFill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5" borderId="5" xfId="0" applyFont="1" applyFill="1" applyBorder="1" applyAlignment="1" applyProtection="1">
      <alignment horizontal="center" vertical="center"/>
      <protection hidden="1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 applyProtection="1">
      <alignment horizontal="center" vertical="center"/>
      <protection locked="0"/>
    </xf>
    <xf numFmtId="0" fontId="2" fillId="5" borderId="5" xfId="0" applyFont="1" applyFill="1" applyBorder="1" applyAlignment="1" applyProtection="1">
      <alignment horizontal="center" vertical="center"/>
      <protection hidden="1"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alignment horizontal="center" vertical="center" wrapText="1"/>
      <protection hidden="1"/>
    </xf>
    <xf numFmtId="2" fontId="0" fillId="2" borderId="0" xfId="0" applyNumberFormat="1" applyFill="1" applyAlignment="1" applyProtection="1">
      <alignment horizontal="center" vertical="center"/>
      <protection hidden="1"/>
    </xf>
    <xf numFmtId="0" fontId="2" fillId="6" borderId="0" xfId="0" applyFont="1" applyFill="1" applyBorder="1" applyAlignment="1" applyProtection="1">
      <alignment horizontal="center" vertical="center"/>
      <protection hidden="1"/>
    </xf>
    <xf numFmtId="0" fontId="0" fillId="3" borderId="2" xfId="0" applyFill="1" applyBorder="1" applyAlignment="1" applyProtection="1">
      <alignment horizontal="left" vertical="center" indent="1"/>
      <protection hidden="1" locked="0"/>
    </xf>
    <xf numFmtId="0" fontId="0" fillId="4" borderId="6" xfId="0" applyFill="1" applyBorder="1" applyAlignment="1" applyProtection="1">
      <alignment horizontal="center" vertical="center"/>
      <protection hidden="1"/>
    </xf>
    <xf numFmtId="10" fontId="5" fillId="7" borderId="6" xfId="0" applyNumberFormat="1" applyFont="1" applyFill="1" applyBorder="1" applyAlignment="1" applyProtection="1">
      <alignment horizontal="center" vertical="center"/>
      <protection hidden="1"/>
    </xf>
    <xf numFmtId="0" fontId="2" fillId="7" borderId="3" xfId="0" applyFont="1" applyFill="1" applyBorder="1" applyAlignment="1" applyProtection="1">
      <alignment horizontal="center" vertical="center"/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5" fillId="7" borderId="7" xfId="0" applyNumberFormat="1" applyFont="1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left" vertical="center" indent="1"/>
      <protection hidden="1"/>
    </xf>
    <xf numFmtId="0" fontId="2" fillId="3" borderId="6" xfId="0" applyFont="1" applyFill="1" applyBorder="1" applyAlignment="1" applyProtection="1">
      <alignment horizontal="center" vertical="center"/>
      <protection hidden="1"/>
    </xf>
    <xf numFmtId="10" fontId="6" fillId="3" borderId="6" xfId="0" applyNumberFormat="1" applyFont="1" applyFill="1" applyBorder="1" applyAlignment="1" applyProtection="1">
      <alignment horizontal="center" vertical="center"/>
      <protection hidden="1"/>
    </xf>
    <xf numFmtId="0" fontId="2" fillId="3" borderId="3" xfId="0" applyFont="1" applyFill="1" applyBorder="1" applyAlignment="1" applyProtection="1">
      <alignment horizontal="center" vertical="center"/>
      <protection hidden="1"/>
    </xf>
    <xf numFmtId="0" fontId="0" fillId="3" borderId="2" xfId="0" applyNumberFormat="1" applyFont="1" applyFill="1" applyBorder="1" applyAlignment="1" applyProtection="1">
      <alignment horizontal="left" vertical="center" indent="1"/>
      <protection hidden="1"/>
    </xf>
    <xf numFmtId="0" fontId="0" fillId="3" borderId="8" xfId="0" applyNumberFormat="1" applyFont="1" applyFill="1" applyBorder="1" applyAlignment="1" applyProtection="1">
      <alignment horizontal="left" vertical="center" indent="1"/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2" fillId="8" borderId="9" xfId="0" applyFont="1" applyFill="1" applyBorder="1" applyAlignment="1" applyProtection="1">
      <alignment vertical="center"/>
      <protection hidden="1"/>
    </xf>
    <xf numFmtId="0" fontId="2" fillId="7" borderId="9" xfId="0" applyFont="1" applyFill="1" applyBorder="1" applyAlignment="1" applyProtection="1">
      <alignment vertical="center"/>
      <protection hidden="1"/>
    </xf>
    <xf numFmtId="0" fontId="2" fillId="3" borderId="9" xfId="0" applyFont="1" applyFill="1" applyBorder="1" applyAlignment="1" applyProtection="1">
      <alignment horizontal="center" vertical="center"/>
      <protection hidden="1"/>
    </xf>
    <xf numFmtId="0" fontId="14" fillId="2" borderId="0" xfId="15" applyFill="1" applyAlignment="1" applyProtection="1">
      <alignment vertical="center"/>
      <protection hidden="1"/>
    </xf>
    <xf numFmtId="10" fontId="0" fillId="2" borderId="0" xfId="21" applyNumberFormat="1" applyFill="1" applyAlignment="1" applyProtection="1">
      <alignment vertical="center"/>
      <protection hidden="1"/>
    </xf>
    <xf numFmtId="10" fontId="0" fillId="0" borderId="0" xfId="0" applyNumberFormat="1" applyAlignment="1">
      <alignment/>
    </xf>
    <xf numFmtId="0" fontId="14" fillId="2" borderId="0" xfId="15" applyFont="1" applyFill="1" applyAlignment="1" applyProtection="1">
      <alignment vertical="center"/>
      <protection hidden="1"/>
    </xf>
    <xf numFmtId="10" fontId="0" fillId="0" borderId="0" xfId="21" applyNumberFormat="1" applyAlignment="1">
      <alignment/>
    </xf>
    <xf numFmtId="0" fontId="19" fillId="2" borderId="0" xfId="0" applyFont="1" applyFill="1" applyAlignment="1" applyProtection="1">
      <alignment vertical="center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20" fillId="2" borderId="0" xfId="0" applyFont="1" applyFill="1" applyAlignment="1" applyProtection="1">
      <alignment horizontal="center" vertical="center"/>
      <protection hidden="1"/>
    </xf>
    <xf numFmtId="1" fontId="0" fillId="0" borderId="0" xfId="0" applyNumberFormat="1" applyAlignment="1">
      <alignment/>
    </xf>
    <xf numFmtId="1" fontId="0" fillId="0" borderId="0" xfId="21" applyNumberFormat="1" applyAlignment="1">
      <alignment/>
    </xf>
    <xf numFmtId="10" fontId="0" fillId="0" borderId="0" xfId="21" applyNumberFormat="1" applyFont="1" applyAlignment="1">
      <alignment/>
    </xf>
    <xf numFmtId="0" fontId="0" fillId="2" borderId="10" xfId="0" applyFill="1" applyBorder="1" applyAlignment="1" applyProtection="1">
      <alignment vertical="center"/>
      <protection locked="0"/>
    </xf>
    <xf numFmtId="0" fontId="0" fillId="8" borderId="2" xfId="0" applyFill="1" applyBorder="1" applyAlignment="1" applyProtection="1">
      <alignment horizontal="center" vertical="center"/>
      <protection hidden="1"/>
    </xf>
    <xf numFmtId="0" fontId="0" fillId="7" borderId="2" xfId="0" applyFill="1" applyBorder="1" applyAlignment="1" applyProtection="1">
      <alignment horizontal="center" vertical="center"/>
      <protection hidden="1"/>
    </xf>
    <xf numFmtId="0" fontId="2" fillId="3" borderId="2" xfId="0" applyFont="1" applyFill="1" applyBorder="1" applyAlignment="1" applyProtection="1">
      <alignment horizontal="center" vertical="center"/>
      <protection hidden="1"/>
    </xf>
    <xf numFmtId="43" fontId="0" fillId="8" borderId="11" xfId="0" applyNumberFormat="1" applyFill="1" applyBorder="1" applyAlignment="1" applyProtection="1">
      <alignment horizontal="center" vertical="center"/>
      <protection hidden="1"/>
    </xf>
    <xf numFmtId="0" fontId="0" fillId="8" borderId="12" xfId="0" applyFill="1" applyBorder="1" applyAlignment="1" applyProtection="1">
      <alignment horizontal="center" vertical="center"/>
      <protection hidden="1"/>
    </xf>
    <xf numFmtId="0" fontId="7" fillId="8" borderId="13" xfId="0" applyFont="1" applyFill="1" applyBorder="1" applyAlignment="1" applyProtection="1">
      <alignment horizontal="center" vertical="center"/>
      <protection hidden="1"/>
    </xf>
    <xf numFmtId="43" fontId="0" fillId="7" borderId="11" xfId="0" applyNumberFormat="1" applyFill="1" applyBorder="1" applyAlignment="1" applyProtection="1">
      <alignment horizontal="center" vertical="center"/>
      <protection hidden="1"/>
    </xf>
    <xf numFmtId="0" fontId="0" fillId="7" borderId="12" xfId="0" applyFill="1" applyBorder="1" applyAlignment="1" applyProtection="1">
      <alignment horizontal="center" vertical="center"/>
      <protection hidden="1"/>
    </xf>
    <xf numFmtId="0" fontId="7" fillId="7" borderId="13" xfId="0" applyFont="1" applyFill="1" applyBorder="1" applyAlignment="1" applyProtection="1">
      <alignment horizontal="center" vertical="center"/>
      <protection hidden="1"/>
    </xf>
    <xf numFmtId="0" fontId="2" fillId="3" borderId="11" xfId="0" applyFont="1" applyFill="1" applyBorder="1" applyAlignment="1" applyProtection="1">
      <alignment vertical="center"/>
      <protection hidden="1"/>
    </xf>
    <xf numFmtId="0" fontId="2" fillId="3" borderId="12" xfId="0" applyFont="1" applyFill="1" applyBorder="1" applyAlignment="1" applyProtection="1">
      <alignment horizontal="center" vertical="center"/>
      <protection hidden="1"/>
    </xf>
    <xf numFmtId="0" fontId="2" fillId="3" borderId="13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/>
      <protection locked="0"/>
    </xf>
    <xf numFmtId="0" fontId="2" fillId="9" borderId="5" xfId="0" applyFont="1" applyFill="1" applyBorder="1" applyAlignment="1" applyProtection="1">
      <alignment horizontal="center" vertical="center"/>
      <protection hidden="1"/>
    </xf>
    <xf numFmtId="0" fontId="0" fillId="5" borderId="5" xfId="0" applyFont="1" applyFill="1" applyBorder="1" applyAlignment="1" applyProtection="1">
      <alignment horizontal="center" vertical="center"/>
      <protection hidden="1"/>
    </xf>
    <xf numFmtId="0" fontId="0" fillId="5" borderId="5" xfId="0" applyFont="1" applyFill="1" applyBorder="1" applyAlignment="1" applyProtection="1">
      <alignment horizontal="center" vertical="center" wrapText="1"/>
      <protection hidden="1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 shrinkToFit="1"/>
      <protection locked="0"/>
    </xf>
    <xf numFmtId="0" fontId="2" fillId="5" borderId="15" xfId="0" applyFont="1" applyFill="1" applyBorder="1" applyAlignment="1" applyProtection="1">
      <alignment horizontal="center" vertical="center" shrinkToFit="1"/>
      <protection locked="0"/>
    </xf>
    <xf numFmtId="0" fontId="2" fillId="6" borderId="2" xfId="0" applyFont="1" applyFill="1" applyBorder="1" applyAlignment="1" applyProtection="1">
      <alignment horizontal="left" vertical="center" indent="1"/>
      <protection hidden="1"/>
    </xf>
    <xf numFmtId="0" fontId="2" fillId="6" borderId="16" xfId="0" applyFont="1" applyFill="1" applyBorder="1" applyAlignment="1" applyProtection="1">
      <alignment horizontal="center" vertical="center"/>
      <protection hidden="1"/>
    </xf>
    <xf numFmtId="0" fontId="2" fillId="6" borderId="3" xfId="0" applyFont="1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20" fillId="10" borderId="17" xfId="15" applyFont="1" applyFill="1" applyBorder="1" applyAlignment="1" applyProtection="1">
      <alignment horizontal="center" vertical="center"/>
      <protection locked="0"/>
    </xf>
    <xf numFmtId="0" fontId="20" fillId="10" borderId="18" xfId="15" applyFont="1" applyFill="1" applyBorder="1" applyAlignment="1" applyProtection="1">
      <alignment horizontal="center" vertical="center"/>
      <protection locked="0"/>
    </xf>
    <xf numFmtId="0" fontId="20" fillId="10" borderId="19" xfId="15" applyFont="1" applyFill="1" applyBorder="1" applyAlignment="1" applyProtection="1">
      <alignment horizontal="center" vertical="center"/>
      <protection locked="0"/>
    </xf>
    <xf numFmtId="0" fontId="20" fillId="10" borderId="20" xfId="15" applyFont="1" applyFill="1" applyBorder="1" applyAlignment="1" applyProtection="1">
      <alignment horizontal="center" vertical="center"/>
      <protection locked="0"/>
    </xf>
    <xf numFmtId="0" fontId="20" fillId="10" borderId="21" xfId="15" applyFont="1" applyFill="1" applyBorder="1" applyAlignment="1" applyProtection="1">
      <alignment horizontal="center" vertical="center"/>
      <protection locked="0"/>
    </xf>
    <xf numFmtId="0" fontId="20" fillId="10" borderId="22" xfId="15" applyFont="1" applyFill="1" applyBorder="1" applyAlignment="1" applyProtection="1">
      <alignment horizontal="center" vertical="center"/>
      <protection locked="0"/>
    </xf>
    <xf numFmtId="0" fontId="2" fillId="11" borderId="9" xfId="0" applyFont="1" applyFill="1" applyBorder="1" applyAlignment="1" applyProtection="1">
      <alignment vertical="center"/>
      <protection hidden="1"/>
    </xf>
    <xf numFmtId="0" fontId="0" fillId="11" borderId="9" xfId="0" applyFill="1" applyBorder="1" applyAlignment="1" applyProtection="1">
      <alignment horizontal="center" vertical="center" wrapText="1"/>
      <protection hidden="1"/>
    </xf>
    <xf numFmtId="0" fontId="0" fillId="11" borderId="2" xfId="0" applyFont="1" applyFill="1" applyBorder="1" applyAlignment="1" applyProtection="1">
      <alignment horizontal="center" vertical="center"/>
      <protection hidden="1"/>
    </xf>
    <xf numFmtId="0" fontId="0" fillId="11" borderId="23" xfId="0" applyFont="1" applyFill="1" applyBorder="1" applyAlignment="1" applyProtection="1">
      <alignment horizontal="center" vertical="center"/>
      <protection hidden="1"/>
    </xf>
    <xf numFmtId="0" fontId="0" fillId="11" borderId="10" xfId="0" applyFill="1" applyBorder="1" applyAlignment="1" applyProtection="1">
      <alignment horizontal="center" vertical="center"/>
      <protection hidden="1"/>
    </xf>
    <xf numFmtId="0" fontId="2" fillId="6" borderId="9" xfId="0" applyFont="1" applyFill="1" applyBorder="1" applyAlignment="1" applyProtection="1">
      <alignment horizontal="center" vertical="center"/>
      <protection hidden="1"/>
    </xf>
    <xf numFmtId="0" fontId="23" fillId="10" borderId="17" xfId="15" applyFont="1" applyFill="1" applyBorder="1" applyAlignment="1" applyProtection="1">
      <alignment horizontal="center" vertical="center"/>
      <protection locked="0"/>
    </xf>
    <xf numFmtId="0" fontId="23" fillId="10" borderId="18" xfId="15" applyFont="1" applyFill="1" applyBorder="1" applyAlignment="1" applyProtection="1">
      <alignment horizontal="center" vertical="center"/>
      <protection locked="0"/>
    </xf>
    <xf numFmtId="0" fontId="23" fillId="10" borderId="19" xfId="15" applyFont="1" applyFill="1" applyBorder="1" applyAlignment="1" applyProtection="1">
      <alignment horizontal="center" vertical="center"/>
      <protection locked="0"/>
    </xf>
    <xf numFmtId="0" fontId="23" fillId="10" borderId="24" xfId="15" applyFont="1" applyFill="1" applyBorder="1" applyAlignment="1" applyProtection="1">
      <alignment horizontal="center" vertical="center"/>
      <protection locked="0"/>
    </xf>
    <xf numFmtId="0" fontId="23" fillId="10" borderId="0" xfId="15" applyFont="1" applyFill="1" applyBorder="1" applyAlignment="1" applyProtection="1">
      <alignment horizontal="center" vertical="center"/>
      <protection locked="0"/>
    </xf>
    <xf numFmtId="0" fontId="23" fillId="10" borderId="25" xfId="15" applyFont="1" applyFill="1" applyBorder="1" applyAlignment="1" applyProtection="1">
      <alignment horizontal="center" vertical="center"/>
      <protection locked="0"/>
    </xf>
    <xf numFmtId="0" fontId="23" fillId="10" borderId="20" xfId="15" applyFont="1" applyFill="1" applyBorder="1" applyAlignment="1" applyProtection="1">
      <alignment horizontal="center" vertical="center"/>
      <protection locked="0"/>
    </xf>
    <xf numFmtId="0" fontId="23" fillId="10" borderId="21" xfId="15" applyFont="1" applyFill="1" applyBorder="1" applyAlignment="1" applyProtection="1">
      <alignment horizontal="center" vertical="center"/>
      <protection locked="0"/>
    </xf>
    <xf numFmtId="0" fontId="23" fillId="10" borderId="22" xfId="15" applyFont="1" applyFill="1" applyBorder="1" applyAlignment="1" applyProtection="1">
      <alignment horizontal="center" vertical="center"/>
      <protection locked="0"/>
    </xf>
    <xf numFmtId="0" fontId="20" fillId="10" borderId="24" xfId="15" applyFont="1" applyFill="1" applyBorder="1" applyAlignment="1" applyProtection="1">
      <alignment horizontal="center" vertical="center"/>
      <protection locked="0"/>
    </xf>
    <xf numFmtId="0" fontId="20" fillId="10" borderId="0" xfId="15" applyFont="1" applyFill="1" applyBorder="1" applyAlignment="1" applyProtection="1">
      <alignment horizontal="center" vertical="center"/>
      <protection locked="0"/>
    </xf>
    <xf numFmtId="0" fontId="20" fillId="10" borderId="25" xfId="15" applyFont="1" applyFill="1" applyBorder="1" applyAlignment="1" applyProtection="1">
      <alignment horizontal="center" vertical="center"/>
      <protection locked="0"/>
    </xf>
    <xf numFmtId="0" fontId="0" fillId="3" borderId="26" xfId="0" applyNumberFormat="1" applyFont="1" applyFill="1" applyBorder="1" applyAlignment="1" applyProtection="1">
      <alignment horizontal="left" vertical="center" indent="1"/>
      <protection hidden="1"/>
    </xf>
    <xf numFmtId="0" fontId="15" fillId="0" borderId="0" xfId="15" applyFont="1" applyAlignment="1">
      <alignment horizontal="center" vertical="center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B84747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D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Résultats Elections 2007
Rhône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50"/>
      <c:depthPercent val="100"/>
      <c:rAngAx val="1"/>
    </c:view3D>
    <c:plotArea>
      <c:layout/>
      <c:pie3D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4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multiLvlStrRef>
              <c:f>Résultats!$W$21:$X$25</c:f>
              <c:multiLvlStrCache>
                <c:ptCount val="5"/>
                <c:lvl>
                  <c:pt idx="0">
                    <c:v>UA</c:v>
                  </c:pt>
                  <c:pt idx="1">
                    <c:v>EE</c:v>
                  </c:pt>
                  <c:pt idx="2">
                    <c:v>PRSI</c:v>
                  </c:pt>
                  <c:pt idx="3">
                    <c:v>Ensemble</c:v>
                  </c:pt>
                  <c:pt idx="4">
                    <c:v>FU</c:v>
                  </c:pt>
                </c:lvl>
              </c:multiLvlStrCache>
            </c:multiLvlStrRef>
          </c:cat>
          <c:val>
            <c:numRef>
              <c:f>Résultats!$Y$21:$Y$25</c:f>
              <c:numCache>
                <c:ptCount val="5"/>
                <c:pt idx="0">
                  <c:v>205</c:v>
                </c:pt>
                <c:pt idx="1">
                  <c:v>94</c:v>
                </c:pt>
                <c:pt idx="2">
                  <c:v>17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latin typeface="Arial"/>
                <a:ea typeface="Arial"/>
                <a:cs typeface="Arial"/>
              </a:rPr>
              <a:t>Résultats Elections 2007
Rhône</a:t>
            </a:r>
          </a:p>
        </c:rich>
      </c:tx>
      <c:layout>
        <c:manualLayout>
          <c:xMode val="factor"/>
          <c:yMode val="factor"/>
          <c:x val="0"/>
          <c:y val="-0.00375"/>
        </c:manualLayout>
      </c:layout>
      <c:spPr>
        <a:noFill/>
        <a:ln>
          <a:noFill/>
        </a:ln>
      </c:spPr>
    </c:title>
    <c:view3D>
      <c:rotX val="-40"/>
      <c:rotY val="320"/>
      <c:depthPercent val="50"/>
      <c:rAngAx val="1"/>
    </c:view3D>
    <c:plotArea>
      <c:layout>
        <c:manualLayout>
          <c:xMode val="edge"/>
          <c:yMode val="edge"/>
          <c:x val="0.01325"/>
          <c:y val="0.1255"/>
          <c:w val="0.9735"/>
          <c:h val="0.85725"/>
        </c:manualLayout>
      </c:layout>
      <c:bar3DChart>
        <c:barDir val="col"/>
        <c:grouping val="stacked"/>
        <c:varyColors val="1"/>
        <c:ser>
          <c:idx val="2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Résultats!$W$21:$W$25</c:f>
              <c:strCache>
                <c:ptCount val="5"/>
                <c:pt idx="0">
                  <c:v>UA</c:v>
                </c:pt>
                <c:pt idx="1">
                  <c:v>EE</c:v>
                </c:pt>
                <c:pt idx="2">
                  <c:v>PRSI</c:v>
                </c:pt>
                <c:pt idx="3">
                  <c:v>Ensemble</c:v>
                </c:pt>
                <c:pt idx="4">
                  <c:v>FU</c:v>
                </c:pt>
              </c:strCache>
            </c:strRef>
          </c:cat>
          <c:val>
            <c:numRef>
              <c:f>Résultats!$Z$21:$Z$25</c:f>
              <c:numCache>
                <c:ptCount val="5"/>
                <c:pt idx="0">
                  <c:v>0.6327160493827161</c:v>
                </c:pt>
                <c:pt idx="1">
                  <c:v>0.29012345679012347</c:v>
                </c:pt>
                <c:pt idx="2">
                  <c:v>0.05246913580246913</c:v>
                </c:pt>
                <c:pt idx="3">
                  <c:v>0.015432098765432098</c:v>
                </c:pt>
                <c:pt idx="4">
                  <c:v>0.006172839506172839</c:v>
                </c:pt>
              </c:numCache>
            </c:numRef>
          </c:val>
          <c:shape val="box"/>
        </c:ser>
        <c:ser>
          <c:idx val="0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</c:dPt>
          <c:dPt>
            <c:idx val="4"/>
            <c:invertIfNegative val="0"/>
            <c:spPr>
              <a:solidFill>
                <a:srgbClr val="C0C0C0"/>
              </a:solidFill>
            </c:spPr>
          </c:dPt>
          <c:dPt>
            <c:idx val="6"/>
            <c:invertIfNegative val="1"/>
            <c:spPr>
              <a:solidFill>
                <a:srgbClr val="FFFF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Résultats!$W$21:$W$25</c:f>
              <c:strCache>
                <c:ptCount val="5"/>
                <c:pt idx="0">
                  <c:v>UA</c:v>
                </c:pt>
                <c:pt idx="1">
                  <c:v>EE</c:v>
                </c:pt>
                <c:pt idx="2">
                  <c:v>PRSI</c:v>
                </c:pt>
                <c:pt idx="3">
                  <c:v>Ensemble</c:v>
                </c:pt>
                <c:pt idx="4">
                  <c:v>FU</c:v>
                </c:pt>
              </c:strCache>
            </c:strRef>
          </c:cat>
          <c:val>
            <c:numRef>
              <c:f>Résultats!$Y$21:$Y$25</c:f>
              <c:numCache>
                <c:ptCount val="5"/>
                <c:pt idx="0">
                  <c:v>205</c:v>
                </c:pt>
                <c:pt idx="1">
                  <c:v>94</c:v>
                </c:pt>
                <c:pt idx="2">
                  <c:v>17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  <c:shape val="box"/>
        </c:ser>
        <c:ser>
          <c:idx val="1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Résultats!$W$21:$W$25</c:f>
              <c:strCache>
                <c:ptCount val="5"/>
                <c:pt idx="0">
                  <c:v>UA</c:v>
                </c:pt>
                <c:pt idx="1">
                  <c:v>EE</c:v>
                </c:pt>
                <c:pt idx="2">
                  <c:v>PRSI</c:v>
                </c:pt>
                <c:pt idx="3">
                  <c:v>Ensemble</c:v>
                </c:pt>
                <c:pt idx="4">
                  <c:v>FU</c:v>
                </c:pt>
              </c:strCache>
            </c:strRef>
          </c:cat>
          <c:val>
            <c:numRef>
              <c:f>Résultats!$X$21:$X$25</c:f>
              <c:numCache>
                <c:ptCount val="5"/>
              </c:numCache>
            </c:numRef>
          </c:val>
          <c:shape val="box"/>
        </c:ser>
        <c:overlap val="100"/>
        <c:gapWidth val="20"/>
        <c:shape val="box"/>
        <c:axId val="46466319"/>
        <c:axId val="15543688"/>
      </c:bar3DChart>
      <c:catAx>
        <c:axId val="46466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543688"/>
        <c:crosses val="autoZero"/>
        <c:auto val="1"/>
        <c:lblOffset val="100"/>
        <c:noMultiLvlLbl val="0"/>
      </c:catAx>
      <c:valAx>
        <c:axId val="15543688"/>
        <c:scaling>
          <c:orientation val="minMax"/>
        </c:scaling>
        <c:axPos val="l"/>
        <c:delete val="1"/>
        <c:majorTickMark val="out"/>
        <c:minorTickMark val="none"/>
        <c:tickLblPos val="nextTo"/>
        <c:crossAx val="4646631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Elections Rhône</a:t>
            </a:r>
          </a:p>
        </c:rich>
      </c:tx>
      <c:layout/>
      <c:spPr>
        <a:noFill/>
        <a:ln>
          <a:noFill/>
        </a:ln>
      </c:spPr>
    </c:title>
    <c:view3D>
      <c:rotX val="5"/>
      <c:rotY val="340"/>
      <c:depthPercent val="100"/>
      <c:rAngAx val="1"/>
    </c:view3D>
    <c:plotArea>
      <c:layout>
        <c:manualLayout>
          <c:xMode val="edge"/>
          <c:yMode val="edge"/>
          <c:x val="0.012"/>
          <c:y val="0.15175"/>
          <c:w val="0.86675"/>
          <c:h val="0.82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'comparaison 2002_2007'!$B$1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'comparaison 2002_2007'!$A$2:$A$6</c:f>
              <c:strCache>
                <c:ptCount val="5"/>
                <c:pt idx="0">
                  <c:v>UA</c:v>
                </c:pt>
                <c:pt idx="1">
                  <c:v>EE</c:v>
                </c:pt>
                <c:pt idx="2">
                  <c:v>PRSI</c:v>
                </c:pt>
                <c:pt idx="3">
                  <c:v>Ensemble</c:v>
                </c:pt>
                <c:pt idx="4">
                  <c:v>FU</c:v>
                </c:pt>
              </c:strCache>
            </c:strRef>
          </c:cat>
          <c:val>
            <c:numRef>
              <c:f>'comparaison 2002_2007'!$B$2:$B$6</c:f>
              <c:numCache>
                <c:ptCount val="5"/>
                <c:pt idx="0">
                  <c:v>0.5211</c:v>
                </c:pt>
                <c:pt idx="1">
                  <c:v>0.1054</c:v>
                </c:pt>
                <c:pt idx="2">
                  <c:v>0.099</c:v>
                </c:pt>
                <c:pt idx="3">
                  <c:v>0.0924</c:v>
                </c:pt>
                <c:pt idx="4">
                  <c:v>0.0395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'comparaison 2002_2007'!$C$1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'comparaison 2002_2007'!$A$2:$A$6</c:f>
              <c:strCache>
                <c:ptCount val="5"/>
                <c:pt idx="0">
                  <c:v>UA</c:v>
                </c:pt>
                <c:pt idx="1">
                  <c:v>EE</c:v>
                </c:pt>
                <c:pt idx="2">
                  <c:v>PRSI</c:v>
                </c:pt>
                <c:pt idx="3">
                  <c:v>Ensemble</c:v>
                </c:pt>
                <c:pt idx="4">
                  <c:v>FU</c:v>
                </c:pt>
              </c:strCache>
            </c:strRef>
          </c:cat>
          <c:val>
            <c:numRef>
              <c:f>'comparaison 2002_2007'!$C$2:$C$6</c:f>
              <c:numCache>
                <c:ptCount val="5"/>
                <c:pt idx="0">
                  <c:v>0.6327160493827161</c:v>
                </c:pt>
                <c:pt idx="1">
                  <c:v>0.29012345679012347</c:v>
                </c:pt>
                <c:pt idx="2">
                  <c:v>0.05246913580246913</c:v>
                </c:pt>
                <c:pt idx="3">
                  <c:v>0.015432098765432098</c:v>
                </c:pt>
                <c:pt idx="4">
                  <c:v>0.006172839506172839</c:v>
                </c:pt>
              </c:numCache>
            </c:numRef>
          </c:val>
          <c:shape val="box"/>
        </c:ser>
        <c:ser>
          <c:idx val="1"/>
          <c:order val="2"/>
          <c:tx>
            <c:strRef>
              <c:f>'comparaison 2002_2007'!$D$1</c:f>
              <c:strCache>
                <c:ptCount val="1"/>
                <c:pt idx="0">
                  <c:v>2007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'comparaison 2002_2007'!$A$2:$A$6</c:f>
              <c:strCache>
                <c:ptCount val="5"/>
                <c:pt idx="0">
                  <c:v>UA</c:v>
                </c:pt>
                <c:pt idx="1">
                  <c:v>EE</c:v>
                </c:pt>
                <c:pt idx="2">
                  <c:v>PRSI</c:v>
                </c:pt>
                <c:pt idx="3">
                  <c:v>Ensemble</c:v>
                </c:pt>
                <c:pt idx="4">
                  <c:v>FU</c:v>
                </c:pt>
              </c:strCache>
            </c:strRef>
          </c:cat>
          <c:val>
            <c:numRef>
              <c:f>'comparaison 2002_2007'!$D$2:$D$6</c:f>
              <c:numCache>
                <c:ptCount val="5"/>
                <c:pt idx="0">
                  <c:v>0.6327160493827161</c:v>
                </c:pt>
                <c:pt idx="1">
                  <c:v>0.29012345679012347</c:v>
                </c:pt>
                <c:pt idx="2">
                  <c:v>0.05246913580246913</c:v>
                </c:pt>
                <c:pt idx="3">
                  <c:v>0.015432098765432098</c:v>
                </c:pt>
                <c:pt idx="4">
                  <c:v>0.006172839506172839</c:v>
                </c:pt>
              </c:numCache>
            </c:numRef>
          </c:val>
          <c:shape val="box"/>
        </c:ser>
        <c:gapWidth val="70"/>
        <c:shape val="box"/>
        <c:axId val="5675465"/>
        <c:axId val="51079186"/>
      </c:bar3DChart>
      <c:catAx>
        <c:axId val="56754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latin typeface="Arial"/>
                <a:ea typeface="Arial"/>
                <a:cs typeface="Arial"/>
              </a:defRPr>
            </a:pPr>
          </a:p>
        </c:txPr>
        <c:crossAx val="51079186"/>
        <c:crosses val="autoZero"/>
        <c:auto val="1"/>
        <c:lblOffset val="100"/>
        <c:noMultiLvlLbl val="0"/>
      </c:catAx>
      <c:valAx>
        <c:axId val="51079186"/>
        <c:scaling>
          <c:orientation val="minMax"/>
        </c:scaling>
        <c:axPos val="l"/>
        <c:delete val="1"/>
        <c:majorTickMark val="out"/>
        <c:minorTickMark val="none"/>
        <c:tickLblPos val="nextTo"/>
        <c:crossAx val="56754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"/>
          <c:y val="0.1215"/>
          <c:w val="0.4645"/>
          <c:h val="0.08925"/>
        </c:manualLayout>
      </c:layout>
      <c:overlay val="0"/>
      <c:spPr>
        <a:ln w="3175">
          <a:noFill/>
        </a:ln>
      </c:spPr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Participation Elections Rhône</a:t>
            </a:r>
          </a:p>
        </c:rich>
      </c:tx>
      <c:layout/>
      <c:spPr>
        <a:noFill/>
        <a:ln>
          <a:noFill/>
        </a:ln>
      </c:spPr>
    </c:title>
    <c:view3D>
      <c:rotX val="5"/>
      <c:rotY val="340"/>
      <c:depthPercent val="50"/>
      <c:rAngAx val="1"/>
    </c:view3D>
    <c:plotArea>
      <c:layout>
        <c:manualLayout>
          <c:xMode val="edge"/>
          <c:yMode val="edge"/>
          <c:x val="0.012"/>
          <c:y val="0.15175"/>
          <c:w val="0.86675"/>
          <c:h val="0.8292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'comparaison 2002_2007'!$A$13</c:f>
              <c:strCache>
                <c:ptCount val="1"/>
                <c:pt idx="0">
                  <c:v>Pourcentage  participation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1" i="1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800" b="1" i="1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'comparaison 2002_2007'!$C$1:$D$1</c:f>
              <c:numCache>
                <c:ptCount val="2"/>
                <c:pt idx="0">
                  <c:v>2004</c:v>
                </c:pt>
                <c:pt idx="1">
                  <c:v>2007</c:v>
                </c:pt>
              </c:numCache>
            </c:numRef>
          </c:cat>
          <c:val>
            <c:numRef>
              <c:f>'comparaison 2002_2007'!$C$13:$D$13</c:f>
              <c:numCache>
                <c:ptCount val="2"/>
                <c:pt idx="0">
                  <c:v>0.25853658536585367</c:v>
                </c:pt>
                <c:pt idx="1">
                  <c:v>0.25853658536585367</c:v>
                </c:pt>
              </c:numCache>
            </c:numRef>
          </c:val>
          <c:shape val="box"/>
        </c:ser>
        <c:gapWidth val="10"/>
        <c:gapDepth val="0"/>
        <c:shape val="box"/>
        <c:axId val="57059491"/>
        <c:axId val="43773372"/>
      </c:bar3DChart>
      <c:catAx>
        <c:axId val="570594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800" b="1" i="0" u="none" baseline="0">
                <a:latin typeface="Arial"/>
                <a:ea typeface="Arial"/>
                <a:cs typeface="Arial"/>
              </a:defRPr>
            </a:pPr>
          </a:p>
        </c:txPr>
        <c:crossAx val="43773372"/>
        <c:crosses val="autoZero"/>
        <c:auto val="1"/>
        <c:lblOffset val="100"/>
        <c:noMultiLvlLbl val="0"/>
      </c:catAx>
      <c:valAx>
        <c:axId val="43773372"/>
        <c:scaling>
          <c:orientation val="minMax"/>
        </c:scaling>
        <c:axPos val="l"/>
        <c:delete val="1"/>
        <c:majorTickMark val="out"/>
        <c:minorTickMark val="none"/>
        <c:tickLblPos val="nextTo"/>
        <c:crossAx val="5705949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1</xdr:row>
      <xdr:rowOff>19050</xdr:rowOff>
    </xdr:from>
    <xdr:to>
      <xdr:col>11</xdr:col>
      <xdr:colOff>342900</xdr:colOff>
      <xdr:row>37</xdr:row>
      <xdr:rowOff>0</xdr:rowOff>
    </xdr:to>
    <xdr:graphicFrame>
      <xdr:nvGraphicFramePr>
        <xdr:cNvPr id="1" name="Chart 2"/>
        <xdr:cNvGraphicFramePr/>
      </xdr:nvGraphicFramePr>
      <xdr:xfrm>
        <a:off x="1695450" y="180975"/>
        <a:ext cx="7239000" cy="5810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</xdr:row>
      <xdr:rowOff>38100</xdr:rowOff>
    </xdr:from>
    <xdr:to>
      <xdr:col>11</xdr:col>
      <xdr:colOff>714375</xdr:colOff>
      <xdr:row>36</xdr:row>
      <xdr:rowOff>66675</xdr:rowOff>
    </xdr:to>
    <xdr:graphicFrame>
      <xdr:nvGraphicFramePr>
        <xdr:cNvPr id="1" name="Chart 1"/>
        <xdr:cNvGraphicFramePr/>
      </xdr:nvGraphicFramePr>
      <xdr:xfrm>
        <a:off x="2152650" y="200025"/>
        <a:ext cx="71532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76200</xdr:rowOff>
    </xdr:from>
    <xdr:to>
      <xdr:col>12</xdr:col>
      <xdr:colOff>85725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209675" y="76200"/>
        <a:ext cx="802005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76200</xdr:rowOff>
    </xdr:from>
    <xdr:to>
      <xdr:col>12</xdr:col>
      <xdr:colOff>85725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209675" y="76200"/>
        <a:ext cx="8020050" cy="5105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5"/>
  <sheetViews>
    <sheetView showGridLines="0" showZeros="0" tabSelected="1" zoomScale="86" zoomScaleNormal="86" workbookViewId="0" topLeftCell="A1">
      <selection activeCell="C3" sqref="C3"/>
    </sheetView>
  </sheetViews>
  <sheetFormatPr defaultColWidth="11.421875" defaultRowHeight="12.75"/>
  <cols>
    <col min="1" max="1" width="2.57421875" style="1" customWidth="1"/>
    <col min="2" max="2" width="15.57421875" style="1" customWidth="1"/>
    <col min="3" max="3" width="8.28125" style="1" bestFit="1" customWidth="1"/>
    <col min="4" max="4" width="9.140625" style="1" customWidth="1"/>
    <col min="5" max="5" width="7.8515625" style="1" customWidth="1"/>
    <col min="6" max="6" width="2.28125" style="1" customWidth="1"/>
    <col min="7" max="7" width="9.00390625" style="1" bestFit="1" customWidth="1"/>
    <col min="8" max="8" width="3.57421875" style="1" customWidth="1"/>
    <col min="9" max="9" width="3.00390625" style="1" customWidth="1"/>
    <col min="10" max="10" width="9.00390625" style="1" bestFit="1" customWidth="1"/>
    <col min="11" max="11" width="3.57421875" style="1" customWidth="1"/>
    <col min="12" max="12" width="3.00390625" style="1" customWidth="1"/>
    <col min="13" max="13" width="9.00390625" style="1" bestFit="1" customWidth="1"/>
    <col min="14" max="14" width="3.57421875" style="1" customWidth="1"/>
    <col min="15" max="15" width="3.00390625" style="1" customWidth="1"/>
    <col min="16" max="16" width="9.00390625" style="1" bestFit="1" customWidth="1"/>
    <col min="17" max="17" width="3.57421875" style="1" customWidth="1"/>
    <col min="18" max="18" width="3.00390625" style="1" customWidth="1"/>
    <col min="19" max="19" width="9.00390625" style="1" bestFit="1" customWidth="1"/>
    <col min="20" max="20" width="3.57421875" style="1" customWidth="1"/>
    <col min="21" max="21" width="3.00390625" style="1" customWidth="1"/>
    <col min="22" max="22" width="4.28125" style="1" customWidth="1"/>
    <col min="23" max="26" width="8.57421875" style="1" customWidth="1"/>
    <col min="27" max="27" width="2.8515625" style="1" customWidth="1"/>
    <col min="28" max="16384" width="11.7109375" style="1" customWidth="1"/>
  </cols>
  <sheetData>
    <row r="1" spans="1:18" s="2" customFormat="1" ht="18">
      <c r="A1" s="54"/>
      <c r="B1" s="3" t="s">
        <v>0</v>
      </c>
      <c r="C1" s="4"/>
      <c r="F1" s="5" t="s">
        <v>29</v>
      </c>
      <c r="G1" s="7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2:18" s="2" customFormat="1" ht="18">
      <c r="B2" s="3"/>
      <c r="C2" s="4"/>
      <c r="E2" s="8"/>
      <c r="F2" s="9"/>
      <c r="G2" s="7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s="2" customFormat="1" ht="12.75">
      <c r="B3" s="10" t="s">
        <v>1</v>
      </c>
      <c r="C3" s="11">
        <v>10</v>
      </c>
      <c r="D3" s="4"/>
      <c r="E3" s="4"/>
      <c r="F3" s="4"/>
      <c r="G3" s="12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3:18" s="2" customFormat="1" ht="12.75">
      <c r="C4" s="4"/>
      <c r="H4" s="13" t="s">
        <v>24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spans="2:26" s="2" customFormat="1" ht="22.5" customHeight="1">
      <c r="B5" s="14" t="s">
        <v>2</v>
      </c>
      <c r="C5" s="15">
        <f>SUM(H7:I7)</f>
        <v>1435</v>
      </c>
      <c r="E5" s="4"/>
      <c r="F5" s="4"/>
      <c r="G5" s="4"/>
      <c r="H5" s="69" t="s">
        <v>31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</row>
    <row r="6" spans="2:26" s="2" customFormat="1" ht="22.5" customHeight="1">
      <c r="B6" s="14" t="s">
        <v>3</v>
      </c>
      <c r="C6" s="15">
        <f>SUM(J7:J7)</f>
        <v>371</v>
      </c>
      <c r="D6" s="16">
        <f>C6/C5</f>
        <v>0.25853658536585367</v>
      </c>
      <c r="G6" s="17"/>
      <c r="H6" s="70" t="s">
        <v>4</v>
      </c>
      <c r="I6" s="70"/>
      <c r="J6" s="18" t="s">
        <v>5</v>
      </c>
      <c r="K6" s="71" t="s">
        <v>6</v>
      </c>
      <c r="L6" s="71"/>
      <c r="M6" s="72" t="s">
        <v>25</v>
      </c>
      <c r="N6" s="72"/>
      <c r="O6" s="72" t="s">
        <v>26</v>
      </c>
      <c r="P6" s="72"/>
      <c r="Q6" s="73" t="s">
        <v>30</v>
      </c>
      <c r="R6" s="74"/>
      <c r="S6" s="72" t="s">
        <v>27</v>
      </c>
      <c r="T6" s="72"/>
      <c r="U6" s="72" t="s">
        <v>28</v>
      </c>
      <c r="V6" s="72"/>
      <c r="W6" s="19"/>
      <c r="X6" s="19"/>
      <c r="Y6" s="19"/>
      <c r="Z6" s="20"/>
    </row>
    <row r="7" spans="2:26" s="2" customFormat="1" ht="22.5" customHeight="1">
      <c r="B7" s="14" t="s">
        <v>7</v>
      </c>
      <c r="C7" s="15">
        <f>SUM(K7:L7)</f>
        <v>47</v>
      </c>
      <c r="G7" s="21" t="s">
        <v>8</v>
      </c>
      <c r="H7" s="68">
        <v>1435</v>
      </c>
      <c r="I7" s="68"/>
      <c r="J7" s="22">
        <v>371</v>
      </c>
      <c r="K7" s="78">
        <v>47</v>
      </c>
      <c r="L7" s="78"/>
      <c r="M7" s="105">
        <v>206</v>
      </c>
      <c r="N7" s="106"/>
      <c r="O7" s="105">
        <v>94</v>
      </c>
      <c r="P7" s="106"/>
      <c r="Q7" s="105">
        <v>5</v>
      </c>
      <c r="R7" s="106"/>
      <c r="S7" s="105">
        <v>17</v>
      </c>
      <c r="T7" s="106"/>
      <c r="U7" s="105">
        <v>2</v>
      </c>
      <c r="V7" s="106"/>
      <c r="W7" s="22"/>
      <c r="X7" s="22"/>
      <c r="Y7" s="22"/>
      <c r="Z7" s="22"/>
    </row>
    <row r="8" s="2" customFormat="1" ht="22.5" customHeight="1">
      <c r="C8" s="4"/>
    </row>
    <row r="9" spans="2:23" s="2" customFormat="1" ht="22.5" customHeight="1">
      <c r="B9" s="6" t="s">
        <v>9</v>
      </c>
      <c r="C9" s="23">
        <f>C6-C7</f>
        <v>324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</row>
    <row r="10" spans="2:25" s="2" customFormat="1" ht="22.5" customHeight="1">
      <c r="B10" s="24" t="s">
        <v>10</v>
      </c>
      <c r="C10" s="25">
        <f>C9/C3</f>
        <v>32.4</v>
      </c>
      <c r="K10" s="6"/>
      <c r="L10" s="49"/>
      <c r="M10" s="79" t="s">
        <v>20</v>
      </c>
      <c r="N10" s="80"/>
      <c r="O10" s="80"/>
      <c r="P10" s="80"/>
      <c r="Q10" s="80"/>
      <c r="R10" s="80"/>
      <c r="S10" s="81"/>
      <c r="V10" s="79" t="s">
        <v>21</v>
      </c>
      <c r="W10" s="80"/>
      <c r="X10" s="80"/>
      <c r="Y10" s="81"/>
    </row>
    <row r="11" spans="2:25" s="2" customFormat="1" ht="22.5" customHeight="1">
      <c r="B11" s="13" t="s">
        <v>11</v>
      </c>
      <c r="C11" s="4"/>
      <c r="K11" s="6"/>
      <c r="L11" s="49"/>
      <c r="M11" s="82"/>
      <c r="N11" s="83"/>
      <c r="O11" s="83"/>
      <c r="P11" s="83"/>
      <c r="Q11" s="83"/>
      <c r="R11" s="83"/>
      <c r="S11" s="84"/>
      <c r="T11" s="49"/>
      <c r="U11" s="49"/>
      <c r="V11" s="82"/>
      <c r="W11" s="83"/>
      <c r="X11" s="83"/>
      <c r="Y11" s="84"/>
    </row>
    <row r="12" spans="2:23" s="2" customFormat="1" ht="18">
      <c r="B12" s="75" t="s">
        <v>12</v>
      </c>
      <c r="C12" s="76" t="s">
        <v>13</v>
      </c>
      <c r="D12" s="76"/>
      <c r="E12" s="77" t="s">
        <v>14</v>
      </c>
      <c r="K12" s="6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</row>
    <row r="13" spans="2:25" s="2" customFormat="1" ht="18">
      <c r="B13" s="75"/>
      <c r="C13" s="26" t="s">
        <v>15</v>
      </c>
      <c r="D13" s="26" t="s">
        <v>16</v>
      </c>
      <c r="E13" s="77"/>
      <c r="K13" s="6"/>
      <c r="L13" s="49"/>
      <c r="M13" s="79" t="s">
        <v>23</v>
      </c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1"/>
    </row>
    <row r="14" spans="2:25" s="2" customFormat="1" ht="13.5" customHeight="1">
      <c r="B14" s="27" t="str">
        <f>M6</f>
        <v>UA</v>
      </c>
      <c r="C14" s="28">
        <f>SUM(M7:N7)</f>
        <v>206</v>
      </c>
      <c r="D14" s="29">
        <f aca="true" t="shared" si="0" ref="D14:D23">C14/$C$9</f>
        <v>0.6358024691358025</v>
      </c>
      <c r="E14" s="30">
        <f aca="true" t="shared" si="1" ref="E14:E22">T28</f>
        <v>7</v>
      </c>
      <c r="F14" s="31"/>
      <c r="K14" s="6"/>
      <c r="L14" s="50"/>
      <c r="M14" s="100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2"/>
    </row>
    <row r="15" spans="2:25" s="2" customFormat="1" ht="12.75" customHeight="1">
      <c r="B15" s="27" t="str">
        <f>O6</f>
        <v>EE</v>
      </c>
      <c r="C15" s="28">
        <f>SUM(O7:P7)</f>
        <v>94</v>
      </c>
      <c r="D15" s="29">
        <f t="shared" si="0"/>
        <v>0.29012345679012347</v>
      </c>
      <c r="E15" s="30">
        <f t="shared" si="1"/>
        <v>3</v>
      </c>
      <c r="F15" s="31"/>
      <c r="L15" s="4"/>
      <c r="M15" s="82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4"/>
    </row>
    <row r="16" spans="2:6" s="2" customFormat="1" ht="12.75">
      <c r="B16" s="27" t="str">
        <f>Q6</f>
        <v>Ensemble</v>
      </c>
      <c r="C16" s="28">
        <f>SUM(Q7:R7)</f>
        <v>5</v>
      </c>
      <c r="D16" s="29">
        <f t="shared" si="0"/>
        <v>0.015432098765432098</v>
      </c>
      <c r="E16" s="30">
        <f t="shared" si="1"/>
        <v>0</v>
      </c>
      <c r="F16" s="31"/>
    </row>
    <row r="17" spans="2:6" s="2" customFormat="1" ht="12.75">
      <c r="B17" s="27" t="str">
        <f>S6</f>
        <v>PRSI</v>
      </c>
      <c r="C17" s="28">
        <f>SUM(S7:T7)</f>
        <v>17</v>
      </c>
      <c r="D17" s="29">
        <f t="shared" si="0"/>
        <v>0.05246913580246913</v>
      </c>
      <c r="E17" s="30">
        <f t="shared" si="1"/>
        <v>0</v>
      </c>
      <c r="F17" s="31"/>
    </row>
    <row r="18" spans="2:23" s="2" customFormat="1" ht="12.75">
      <c r="B18" s="27" t="str">
        <f>U6</f>
        <v>FU</v>
      </c>
      <c r="C18" s="28">
        <f>SUM(U7:V7)</f>
        <v>2</v>
      </c>
      <c r="D18" s="29">
        <f t="shared" si="0"/>
        <v>0.006172839506172839</v>
      </c>
      <c r="E18" s="30">
        <f t="shared" si="1"/>
        <v>0</v>
      </c>
      <c r="F18" s="31"/>
      <c r="M18" s="91" t="s">
        <v>33</v>
      </c>
      <c r="N18" s="92"/>
      <c r="O18" s="92"/>
      <c r="P18" s="92"/>
      <c r="Q18" s="92"/>
      <c r="R18" s="92"/>
      <c r="S18" s="92"/>
      <c r="T18" s="93"/>
      <c r="W18" s="13"/>
    </row>
    <row r="19" spans="2:20" s="2" customFormat="1" ht="12.75">
      <c r="B19" s="27">
        <f>W6</f>
        <v>0</v>
      </c>
      <c r="C19" s="28">
        <f>SUM(W7:W7)</f>
        <v>0</v>
      </c>
      <c r="D19" s="29">
        <f t="shared" si="0"/>
        <v>0</v>
      </c>
      <c r="E19" s="30">
        <f t="shared" si="1"/>
        <v>0</v>
      </c>
      <c r="F19" s="31"/>
      <c r="M19" s="94"/>
      <c r="N19" s="95"/>
      <c r="O19" s="95"/>
      <c r="P19" s="95"/>
      <c r="Q19" s="95"/>
      <c r="R19" s="95"/>
      <c r="S19" s="95"/>
      <c r="T19" s="96"/>
    </row>
    <row r="20" spans="2:20" s="2" customFormat="1" ht="12.75">
      <c r="B20" s="27">
        <f>X6</f>
        <v>0</v>
      </c>
      <c r="C20" s="28">
        <f>SUM(X7:X7)</f>
        <v>0</v>
      </c>
      <c r="D20" s="29">
        <f t="shared" si="0"/>
        <v>0</v>
      </c>
      <c r="E20" s="30">
        <f t="shared" si="1"/>
        <v>0</v>
      </c>
      <c r="F20" s="31"/>
      <c r="M20" s="97"/>
      <c r="N20" s="98"/>
      <c r="O20" s="98"/>
      <c r="P20" s="98"/>
      <c r="Q20" s="98"/>
      <c r="R20" s="98"/>
      <c r="S20" s="98"/>
      <c r="T20" s="99"/>
    </row>
    <row r="21" spans="2:26" s="2" customFormat="1" ht="12.75">
      <c r="B21" s="27">
        <f>Y6</f>
        <v>0</v>
      </c>
      <c r="C21" s="28">
        <f>SUM(Y7:Y7)</f>
        <v>0</v>
      </c>
      <c r="D21" s="29">
        <f t="shared" si="0"/>
        <v>0</v>
      </c>
      <c r="E21" s="30">
        <f t="shared" si="1"/>
        <v>0</v>
      </c>
      <c r="F21" s="31"/>
      <c r="M21" s="43"/>
      <c r="N21" s="43"/>
      <c r="O21" s="43"/>
      <c r="P21" s="43"/>
      <c r="V21" s="2">
        <v>1</v>
      </c>
      <c r="W21" s="103" t="str">
        <f aca="true" t="shared" si="2" ref="W21:W29">IF(Y21=$C$14,$B$14,IF(Y21=$C$15,$B$15,IF(Y21=$C$16,$B$16,IF(Y21=$C$17,$B$17,IF(Y21=$C$18,$B$18,IF(Y21=$C$19,$B$19,IF(Y21=$C$20,$B$20,IF(Y21=$C$21,$B$21,$B$22))))))))</f>
        <v>UA</v>
      </c>
      <c r="X21" s="103"/>
      <c r="Y21" s="32">
        <f>LARGE($C$14:$C$22,1)</f>
        <v>206</v>
      </c>
      <c r="Z21" s="44">
        <f>Y21/$C$9</f>
        <v>0.6358024691358025</v>
      </c>
    </row>
    <row r="22" spans="2:26" s="2" customFormat="1" ht="12.75">
      <c r="B22" s="27">
        <f>Z6</f>
        <v>0</v>
      </c>
      <c r="C22" s="28">
        <f>SUM(Z7:Z7)</f>
        <v>0</v>
      </c>
      <c r="D22" s="29">
        <f t="shared" si="0"/>
        <v>0</v>
      </c>
      <c r="E22" s="30">
        <f t="shared" si="1"/>
        <v>0</v>
      </c>
      <c r="V22" s="2">
        <v>2</v>
      </c>
      <c r="W22" s="103" t="str">
        <f t="shared" si="2"/>
        <v>EE</v>
      </c>
      <c r="X22" s="103"/>
      <c r="Y22" s="32">
        <f>LARGE($C$14:$C$22,2)</f>
        <v>94</v>
      </c>
      <c r="Z22" s="44">
        <f aca="true" t="shared" si="3" ref="Z22:Z29">Y22/$C$9</f>
        <v>0.29012345679012347</v>
      </c>
    </row>
    <row r="23" spans="2:26" s="2" customFormat="1" ht="12.75">
      <c r="B23" s="33" t="s">
        <v>17</v>
      </c>
      <c r="C23" s="34">
        <f>SUM(C14:C22)</f>
        <v>324</v>
      </c>
      <c r="D23" s="35">
        <f t="shared" si="0"/>
        <v>1</v>
      </c>
      <c r="E23" s="36">
        <f>SUM(E14:E22)</f>
        <v>10</v>
      </c>
      <c r="M23" s="46"/>
      <c r="N23" s="43"/>
      <c r="O23" s="43"/>
      <c r="P23" s="43"/>
      <c r="V23" s="2">
        <v>3</v>
      </c>
      <c r="W23" s="37" t="str">
        <f t="shared" si="2"/>
        <v>PRSI</v>
      </c>
      <c r="X23" s="38"/>
      <c r="Y23" s="32">
        <f>LARGE($C$14:$C$22,3)</f>
        <v>17</v>
      </c>
      <c r="Z23" s="44">
        <f t="shared" si="3"/>
        <v>0.05246913580246913</v>
      </c>
    </row>
    <row r="24" spans="2:26" s="2" customFormat="1" ht="12.75">
      <c r="B24" s="39">
        <f>IF(C23=C9,"","ERREUR le total est différent du nombre d'exprimés")</f>
      </c>
      <c r="C24" s="39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V24" s="2">
        <v>4</v>
      </c>
      <c r="W24" s="37" t="str">
        <f t="shared" si="2"/>
        <v>Ensemble</v>
      </c>
      <c r="X24" s="38"/>
      <c r="Y24" s="32">
        <f>LARGE($C$14:$C$22,4)</f>
        <v>5</v>
      </c>
      <c r="Z24" s="44">
        <f t="shared" si="3"/>
        <v>0.015432098765432098</v>
      </c>
    </row>
    <row r="25" spans="2:26" s="2" customFormat="1" ht="12.75">
      <c r="B25" s="31"/>
      <c r="C25" s="90" t="s">
        <v>18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2">
        <v>5</v>
      </c>
      <c r="W25" s="37" t="str">
        <f t="shared" si="2"/>
        <v>FU</v>
      </c>
      <c r="X25" s="38"/>
      <c r="Y25" s="32">
        <f>LARGE($C$14:$C$22,5)</f>
        <v>2</v>
      </c>
      <c r="Z25" s="44">
        <f t="shared" si="3"/>
        <v>0.006172839506172839</v>
      </c>
    </row>
    <row r="26" spans="2:26" s="2" customFormat="1" ht="12.75">
      <c r="B26" s="85" t="s">
        <v>12</v>
      </c>
      <c r="C26" s="86" t="s">
        <v>34</v>
      </c>
      <c r="D26" s="88" t="s">
        <v>19</v>
      </c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2">
        <v>6</v>
      </c>
      <c r="W26" s="37">
        <f t="shared" si="2"/>
        <v>0</v>
      </c>
      <c r="X26" s="38"/>
      <c r="Y26" s="32">
        <f>LARGE($C$14:$C$22,6)</f>
        <v>0</v>
      </c>
      <c r="Z26" s="44">
        <f t="shared" si="3"/>
        <v>0</v>
      </c>
    </row>
    <row r="27" spans="2:26" s="2" customFormat="1" ht="12.75">
      <c r="B27" s="85"/>
      <c r="C27" s="87"/>
      <c r="D27" s="89" t="str">
        <f>E37&amp;"ème siège"</f>
        <v>9ème siège</v>
      </c>
      <c r="E27" s="89"/>
      <c r="F27" s="89"/>
      <c r="G27" s="89" t="str">
        <f>H37&amp;"ème siège"</f>
        <v>10ème siège</v>
      </c>
      <c r="H27" s="89"/>
      <c r="I27" s="89"/>
      <c r="J27" s="89" t="str">
        <f>K37&amp;"ème siège"</f>
        <v>10ème siège</v>
      </c>
      <c r="K27" s="89"/>
      <c r="L27" s="89"/>
      <c r="M27" s="89" t="str">
        <f>N37&amp;"ème siège"</f>
        <v>10ème siège</v>
      </c>
      <c r="N27" s="89"/>
      <c r="O27" s="89"/>
      <c r="P27" s="89" t="str">
        <f>Q37&amp;"ème siège"</f>
        <v>10ème siège</v>
      </c>
      <c r="Q27" s="89"/>
      <c r="R27" s="89"/>
      <c r="S27" s="89" t="str">
        <f>T37&amp;"ème siège"</f>
        <v>10ème siège</v>
      </c>
      <c r="T27" s="89"/>
      <c r="U27" s="89"/>
      <c r="V27" s="2">
        <v>7</v>
      </c>
      <c r="W27" s="37">
        <f t="shared" si="2"/>
        <v>0</v>
      </c>
      <c r="X27" s="38"/>
      <c r="Y27" s="32">
        <f>LARGE($C$14:$C$22,7)</f>
        <v>0</v>
      </c>
      <c r="Z27" s="44">
        <f t="shared" si="3"/>
        <v>0</v>
      </c>
    </row>
    <row r="28" spans="2:26" s="2" customFormat="1" ht="12.75">
      <c r="B28" s="40" t="str">
        <f aca="true" t="shared" si="4" ref="B28:B36">B14</f>
        <v>UA</v>
      </c>
      <c r="C28" s="55">
        <f aca="true" t="shared" si="5" ref="C28:C36">ROUNDDOWN(C14/$C$10,0)</f>
        <v>6</v>
      </c>
      <c r="D28" s="58">
        <f aca="true" t="shared" si="6" ref="D28:D36">C14/(C28+1)</f>
        <v>29.428571428571427</v>
      </c>
      <c r="E28" s="59">
        <f aca="true" t="shared" si="7" ref="E28:E36">IF(D28=MAX($D$28:$D$36),IF($C$37=$C$3,C28,C28+1),C28)</f>
        <v>6</v>
      </c>
      <c r="F28" s="60">
        <f aca="true" t="shared" si="8" ref="F28:F36">IF(E28=C28,"","X")</f>
      </c>
      <c r="G28" s="58">
        <f aca="true" t="shared" si="9" ref="G28:G36">C14/(E28+1)</f>
        <v>29.428571428571427</v>
      </c>
      <c r="H28" s="59">
        <f aca="true" t="shared" si="10" ref="H28:H36">IF(G28=MAX($G$28:$G$36),IF($E$37=$C$3,E28,E28+1),E28)</f>
        <v>7</v>
      </c>
      <c r="I28" s="60" t="str">
        <f aca="true" t="shared" si="11" ref="I28:I36">IF(H28=E28,"","X")</f>
        <v>X</v>
      </c>
      <c r="J28" s="58">
        <f aca="true" t="shared" si="12" ref="J28:J36">C14/(H28+1)</f>
        <v>25.75</v>
      </c>
      <c r="K28" s="59">
        <f aca="true" t="shared" si="13" ref="K28:K36">IF(J28=MAX($J$28:$J$36),IF($H$37=$C$3,H28,H28+1),H28)</f>
        <v>7</v>
      </c>
      <c r="L28" s="60">
        <f aca="true" t="shared" si="14" ref="L28:L36">IF(K28=H28,"","X")</f>
      </c>
      <c r="M28" s="58">
        <f aca="true" t="shared" si="15" ref="M28:M36">C14/(K28+1)</f>
        <v>25.75</v>
      </c>
      <c r="N28" s="59">
        <f aca="true" t="shared" si="16" ref="N28:N36">IF(M28=MAX($M$28:$M$36),IF($K$37=$C$3,K28,K28+1),K28)</f>
        <v>7</v>
      </c>
      <c r="O28" s="60">
        <f aca="true" t="shared" si="17" ref="O28:O36">IF(N28=K28,"","X")</f>
      </c>
      <c r="P28" s="58">
        <f aca="true" t="shared" si="18" ref="P28:P36">C14/(N28+1)</f>
        <v>25.75</v>
      </c>
      <c r="Q28" s="59">
        <f aca="true" t="shared" si="19" ref="Q28:Q36">IF(P28=MAX($P$28:$P$36),IF(($N$37)=$C$3,N28,N28+1),N28)</f>
        <v>7</v>
      </c>
      <c r="R28" s="60">
        <f aca="true" t="shared" si="20" ref="R28:R36">IF(Q28=N28,"","X")</f>
      </c>
      <c r="S28" s="58">
        <f aca="true" t="shared" si="21" ref="S28:S36">C14/(Q28+1)</f>
        <v>25.75</v>
      </c>
      <c r="T28" s="59">
        <f aca="true" t="shared" si="22" ref="T28:T36">IF(S28=MAX($S$28:$S$36),IF(($Q$37)=$C$3,Q28,Q28+1),Q28)</f>
        <v>7</v>
      </c>
      <c r="U28" s="60">
        <f aca="true" t="shared" si="23" ref="U28:U36">IF(T28=Q28,"","X")</f>
      </c>
      <c r="V28" s="2">
        <v>8</v>
      </c>
      <c r="W28" s="37">
        <f t="shared" si="2"/>
        <v>0</v>
      </c>
      <c r="X28" s="38"/>
      <c r="Y28" s="32">
        <f>LARGE($C$14:$C$22,8)</f>
        <v>0</v>
      </c>
      <c r="Z28" s="44">
        <f t="shared" si="3"/>
        <v>0</v>
      </c>
    </row>
    <row r="29" spans="2:26" s="2" customFormat="1" ht="12.75">
      <c r="B29" s="41" t="str">
        <f t="shared" si="4"/>
        <v>EE</v>
      </c>
      <c r="C29" s="56">
        <f t="shared" si="5"/>
        <v>2</v>
      </c>
      <c r="D29" s="61">
        <f t="shared" si="6"/>
        <v>31.333333333333332</v>
      </c>
      <c r="E29" s="62">
        <f t="shared" si="7"/>
        <v>3</v>
      </c>
      <c r="F29" s="63" t="str">
        <f t="shared" si="8"/>
        <v>X</v>
      </c>
      <c r="G29" s="61">
        <f t="shared" si="9"/>
        <v>23.5</v>
      </c>
      <c r="H29" s="62">
        <f t="shared" si="10"/>
        <v>3</v>
      </c>
      <c r="I29" s="63">
        <f t="shared" si="11"/>
      </c>
      <c r="J29" s="61">
        <f t="shared" si="12"/>
        <v>23.5</v>
      </c>
      <c r="K29" s="62">
        <f t="shared" si="13"/>
        <v>3</v>
      </c>
      <c r="L29" s="63">
        <f t="shared" si="14"/>
      </c>
      <c r="M29" s="61">
        <f t="shared" si="15"/>
        <v>23.5</v>
      </c>
      <c r="N29" s="62">
        <f t="shared" si="16"/>
        <v>3</v>
      </c>
      <c r="O29" s="63">
        <f t="shared" si="17"/>
      </c>
      <c r="P29" s="61">
        <f t="shared" si="18"/>
        <v>23.5</v>
      </c>
      <c r="Q29" s="62">
        <f t="shared" si="19"/>
        <v>3</v>
      </c>
      <c r="R29" s="63">
        <f t="shared" si="20"/>
      </c>
      <c r="S29" s="61">
        <f t="shared" si="21"/>
        <v>23.5</v>
      </c>
      <c r="T29" s="62">
        <f t="shared" si="22"/>
        <v>3</v>
      </c>
      <c r="U29" s="63">
        <f t="shared" si="23"/>
      </c>
      <c r="V29" s="2">
        <v>9</v>
      </c>
      <c r="W29" s="37">
        <f t="shared" si="2"/>
        <v>0</v>
      </c>
      <c r="X29" s="38"/>
      <c r="Y29" s="32">
        <f>LARGE($C$14:$C$22,9)</f>
        <v>0</v>
      </c>
      <c r="Z29" s="44">
        <f t="shared" si="3"/>
        <v>0</v>
      </c>
    </row>
    <row r="30" spans="2:26" s="2" customFormat="1" ht="12.75">
      <c r="B30" s="40" t="str">
        <f t="shared" si="4"/>
        <v>Ensemble</v>
      </c>
      <c r="C30" s="55">
        <f t="shared" si="5"/>
        <v>0</v>
      </c>
      <c r="D30" s="58">
        <f t="shared" si="6"/>
        <v>5</v>
      </c>
      <c r="E30" s="59">
        <f t="shared" si="7"/>
        <v>0</v>
      </c>
      <c r="F30" s="60">
        <f t="shared" si="8"/>
      </c>
      <c r="G30" s="58">
        <f t="shared" si="9"/>
        <v>5</v>
      </c>
      <c r="H30" s="59">
        <f t="shared" si="10"/>
        <v>0</v>
      </c>
      <c r="I30" s="60">
        <f t="shared" si="11"/>
      </c>
      <c r="J30" s="58">
        <f t="shared" si="12"/>
        <v>5</v>
      </c>
      <c r="K30" s="59">
        <f t="shared" si="13"/>
        <v>0</v>
      </c>
      <c r="L30" s="60">
        <f t="shared" si="14"/>
      </c>
      <c r="M30" s="58">
        <f t="shared" si="15"/>
        <v>5</v>
      </c>
      <c r="N30" s="59">
        <f t="shared" si="16"/>
        <v>0</v>
      </c>
      <c r="O30" s="60">
        <f t="shared" si="17"/>
      </c>
      <c r="P30" s="58">
        <f t="shared" si="18"/>
        <v>5</v>
      </c>
      <c r="Q30" s="59">
        <f t="shared" si="19"/>
        <v>0</v>
      </c>
      <c r="R30" s="60">
        <f t="shared" si="20"/>
      </c>
      <c r="S30" s="58">
        <f t="shared" si="21"/>
        <v>5</v>
      </c>
      <c r="T30" s="59">
        <f t="shared" si="22"/>
        <v>0</v>
      </c>
      <c r="U30" s="60">
        <f t="shared" si="23"/>
      </c>
      <c r="X30" s="4"/>
      <c r="Y30" s="4"/>
      <c r="Z30" s="4"/>
    </row>
    <row r="31" spans="2:26" s="2" customFormat="1" ht="12.75">
      <c r="B31" s="41" t="str">
        <f t="shared" si="4"/>
        <v>PRSI</v>
      </c>
      <c r="C31" s="56">
        <f t="shared" si="5"/>
        <v>0</v>
      </c>
      <c r="D31" s="61">
        <f t="shared" si="6"/>
        <v>17</v>
      </c>
      <c r="E31" s="62">
        <f t="shared" si="7"/>
        <v>0</v>
      </c>
      <c r="F31" s="63">
        <f t="shared" si="8"/>
      </c>
      <c r="G31" s="61">
        <f t="shared" si="9"/>
        <v>17</v>
      </c>
      <c r="H31" s="62">
        <f t="shared" si="10"/>
        <v>0</v>
      </c>
      <c r="I31" s="63">
        <f t="shared" si="11"/>
      </c>
      <c r="J31" s="61">
        <f t="shared" si="12"/>
        <v>17</v>
      </c>
      <c r="K31" s="62">
        <f t="shared" si="13"/>
        <v>0</v>
      </c>
      <c r="L31" s="63">
        <f t="shared" si="14"/>
      </c>
      <c r="M31" s="61">
        <f t="shared" si="15"/>
        <v>17</v>
      </c>
      <c r="N31" s="62">
        <f t="shared" si="16"/>
        <v>0</v>
      </c>
      <c r="O31" s="63">
        <f t="shared" si="17"/>
      </c>
      <c r="P31" s="61">
        <f t="shared" si="18"/>
        <v>17</v>
      </c>
      <c r="Q31" s="62">
        <f t="shared" si="19"/>
        <v>0</v>
      </c>
      <c r="R31" s="63">
        <f t="shared" si="20"/>
      </c>
      <c r="S31" s="61">
        <f t="shared" si="21"/>
        <v>17</v>
      </c>
      <c r="T31" s="62">
        <f t="shared" si="22"/>
        <v>0</v>
      </c>
      <c r="U31" s="63">
        <f t="shared" si="23"/>
      </c>
      <c r="X31" s="4"/>
      <c r="Y31" s="67">
        <f>SUM(Y21:Y29)</f>
        <v>324</v>
      </c>
      <c r="Z31" s="16">
        <f>SUM(Z21:Z29)</f>
        <v>1</v>
      </c>
    </row>
    <row r="32" spans="2:26" s="2" customFormat="1" ht="12.75">
      <c r="B32" s="40" t="str">
        <f t="shared" si="4"/>
        <v>FU</v>
      </c>
      <c r="C32" s="55">
        <f t="shared" si="5"/>
        <v>0</v>
      </c>
      <c r="D32" s="58">
        <f t="shared" si="6"/>
        <v>2</v>
      </c>
      <c r="E32" s="59">
        <f t="shared" si="7"/>
        <v>0</v>
      </c>
      <c r="F32" s="60">
        <f t="shared" si="8"/>
      </c>
      <c r="G32" s="58">
        <f t="shared" si="9"/>
        <v>2</v>
      </c>
      <c r="H32" s="59">
        <f t="shared" si="10"/>
        <v>0</v>
      </c>
      <c r="I32" s="60">
        <f t="shared" si="11"/>
      </c>
      <c r="J32" s="58">
        <f t="shared" si="12"/>
        <v>2</v>
      </c>
      <c r="K32" s="59">
        <f t="shared" si="13"/>
        <v>0</v>
      </c>
      <c r="L32" s="60">
        <f t="shared" si="14"/>
      </c>
      <c r="M32" s="58">
        <f t="shared" si="15"/>
        <v>2</v>
      </c>
      <c r="N32" s="59">
        <f t="shared" si="16"/>
        <v>0</v>
      </c>
      <c r="O32" s="60">
        <f t="shared" si="17"/>
      </c>
      <c r="P32" s="58">
        <f t="shared" si="18"/>
        <v>2</v>
      </c>
      <c r="Q32" s="59">
        <f t="shared" si="19"/>
        <v>0</v>
      </c>
      <c r="R32" s="60">
        <f t="shared" si="20"/>
      </c>
      <c r="S32" s="58">
        <f t="shared" si="21"/>
        <v>2</v>
      </c>
      <c r="T32" s="59">
        <f t="shared" si="22"/>
        <v>0</v>
      </c>
      <c r="U32" s="60">
        <f t="shared" si="23"/>
      </c>
      <c r="X32" s="4"/>
      <c r="Y32" s="4"/>
      <c r="Z32" s="4"/>
    </row>
    <row r="33" spans="2:26" s="2" customFormat="1" ht="12.75">
      <c r="B33" s="41">
        <f t="shared" si="4"/>
        <v>0</v>
      </c>
      <c r="C33" s="56">
        <f t="shared" si="5"/>
        <v>0</v>
      </c>
      <c r="D33" s="61">
        <f t="shared" si="6"/>
        <v>0</v>
      </c>
      <c r="E33" s="62">
        <f t="shared" si="7"/>
        <v>0</v>
      </c>
      <c r="F33" s="63">
        <f t="shared" si="8"/>
      </c>
      <c r="G33" s="61">
        <f t="shared" si="9"/>
        <v>0</v>
      </c>
      <c r="H33" s="62">
        <f t="shared" si="10"/>
        <v>0</v>
      </c>
      <c r="I33" s="63">
        <f t="shared" si="11"/>
      </c>
      <c r="J33" s="61">
        <f t="shared" si="12"/>
        <v>0</v>
      </c>
      <c r="K33" s="62">
        <f t="shared" si="13"/>
        <v>0</v>
      </c>
      <c r="L33" s="63">
        <f t="shared" si="14"/>
      </c>
      <c r="M33" s="61">
        <f t="shared" si="15"/>
        <v>0</v>
      </c>
      <c r="N33" s="62">
        <f t="shared" si="16"/>
        <v>0</v>
      </c>
      <c r="O33" s="63">
        <f t="shared" si="17"/>
      </c>
      <c r="P33" s="61">
        <f t="shared" si="18"/>
        <v>0</v>
      </c>
      <c r="Q33" s="62">
        <f t="shared" si="19"/>
        <v>0</v>
      </c>
      <c r="R33" s="63">
        <f t="shared" si="20"/>
      </c>
      <c r="S33" s="61">
        <f t="shared" si="21"/>
        <v>0</v>
      </c>
      <c r="T33" s="62">
        <f t="shared" si="22"/>
        <v>0</v>
      </c>
      <c r="U33" s="63">
        <f t="shared" si="23"/>
      </c>
      <c r="X33" s="4"/>
      <c r="Y33" s="4"/>
      <c r="Z33" s="4"/>
    </row>
    <row r="34" spans="2:26" s="2" customFormat="1" ht="12.75">
      <c r="B34" s="40">
        <f t="shared" si="4"/>
        <v>0</v>
      </c>
      <c r="C34" s="55">
        <f t="shared" si="5"/>
        <v>0</v>
      </c>
      <c r="D34" s="58">
        <f t="shared" si="6"/>
        <v>0</v>
      </c>
      <c r="E34" s="59">
        <f t="shared" si="7"/>
        <v>0</v>
      </c>
      <c r="F34" s="60">
        <f t="shared" si="8"/>
      </c>
      <c r="G34" s="58">
        <f t="shared" si="9"/>
        <v>0</v>
      </c>
      <c r="H34" s="59">
        <f t="shared" si="10"/>
        <v>0</v>
      </c>
      <c r="I34" s="60">
        <f t="shared" si="11"/>
      </c>
      <c r="J34" s="58">
        <f t="shared" si="12"/>
        <v>0</v>
      </c>
      <c r="K34" s="59">
        <f t="shared" si="13"/>
        <v>0</v>
      </c>
      <c r="L34" s="60">
        <f t="shared" si="14"/>
      </c>
      <c r="M34" s="58">
        <f t="shared" si="15"/>
        <v>0</v>
      </c>
      <c r="N34" s="59">
        <f t="shared" si="16"/>
        <v>0</v>
      </c>
      <c r="O34" s="60">
        <f t="shared" si="17"/>
      </c>
      <c r="P34" s="58">
        <f t="shared" si="18"/>
        <v>0</v>
      </c>
      <c r="Q34" s="59">
        <f t="shared" si="19"/>
        <v>0</v>
      </c>
      <c r="R34" s="60">
        <f t="shared" si="20"/>
      </c>
      <c r="S34" s="58">
        <f t="shared" si="21"/>
        <v>0</v>
      </c>
      <c r="T34" s="59">
        <f t="shared" si="22"/>
        <v>0</v>
      </c>
      <c r="U34" s="60">
        <f t="shared" si="23"/>
      </c>
      <c r="X34" s="4"/>
      <c r="Y34" s="4"/>
      <c r="Z34" s="4"/>
    </row>
    <row r="35" spans="2:26" s="2" customFormat="1" ht="12.75">
      <c r="B35" s="41">
        <f t="shared" si="4"/>
        <v>0</v>
      </c>
      <c r="C35" s="56">
        <f t="shared" si="5"/>
        <v>0</v>
      </c>
      <c r="D35" s="61">
        <f t="shared" si="6"/>
        <v>0</v>
      </c>
      <c r="E35" s="62">
        <f t="shared" si="7"/>
        <v>0</v>
      </c>
      <c r="F35" s="63">
        <f t="shared" si="8"/>
      </c>
      <c r="G35" s="61">
        <f t="shared" si="9"/>
        <v>0</v>
      </c>
      <c r="H35" s="62">
        <f t="shared" si="10"/>
        <v>0</v>
      </c>
      <c r="I35" s="63">
        <f t="shared" si="11"/>
      </c>
      <c r="J35" s="61">
        <f t="shared" si="12"/>
        <v>0</v>
      </c>
      <c r="K35" s="62">
        <f t="shared" si="13"/>
        <v>0</v>
      </c>
      <c r="L35" s="63">
        <f t="shared" si="14"/>
      </c>
      <c r="M35" s="61">
        <f t="shared" si="15"/>
        <v>0</v>
      </c>
      <c r="N35" s="62">
        <f t="shared" si="16"/>
        <v>0</v>
      </c>
      <c r="O35" s="63">
        <f t="shared" si="17"/>
      </c>
      <c r="P35" s="61">
        <f t="shared" si="18"/>
        <v>0</v>
      </c>
      <c r="Q35" s="62">
        <f t="shared" si="19"/>
        <v>0</v>
      </c>
      <c r="R35" s="63">
        <f t="shared" si="20"/>
      </c>
      <c r="S35" s="61">
        <f t="shared" si="21"/>
        <v>0</v>
      </c>
      <c r="T35" s="62">
        <f t="shared" si="22"/>
        <v>0</v>
      </c>
      <c r="U35" s="63">
        <f t="shared" si="23"/>
      </c>
      <c r="X35" s="4"/>
      <c r="Y35" s="4"/>
      <c r="Z35" s="4"/>
    </row>
    <row r="36" spans="2:26" s="2" customFormat="1" ht="12.75">
      <c r="B36" s="40">
        <f t="shared" si="4"/>
        <v>0</v>
      </c>
      <c r="C36" s="55">
        <f t="shared" si="5"/>
        <v>0</v>
      </c>
      <c r="D36" s="58">
        <f t="shared" si="6"/>
        <v>0</v>
      </c>
      <c r="E36" s="59">
        <f t="shared" si="7"/>
        <v>0</v>
      </c>
      <c r="F36" s="60">
        <f t="shared" si="8"/>
      </c>
      <c r="G36" s="58">
        <f t="shared" si="9"/>
        <v>0</v>
      </c>
      <c r="H36" s="59">
        <f t="shared" si="10"/>
        <v>0</v>
      </c>
      <c r="I36" s="60">
        <f t="shared" si="11"/>
      </c>
      <c r="J36" s="58">
        <f t="shared" si="12"/>
        <v>0</v>
      </c>
      <c r="K36" s="59">
        <f t="shared" si="13"/>
        <v>0</v>
      </c>
      <c r="L36" s="60">
        <f t="shared" si="14"/>
      </c>
      <c r="M36" s="58">
        <f t="shared" si="15"/>
        <v>0</v>
      </c>
      <c r="N36" s="59">
        <f t="shared" si="16"/>
        <v>0</v>
      </c>
      <c r="O36" s="60">
        <f t="shared" si="17"/>
      </c>
      <c r="P36" s="58">
        <f t="shared" si="18"/>
        <v>0</v>
      </c>
      <c r="Q36" s="59">
        <f t="shared" si="19"/>
        <v>0</v>
      </c>
      <c r="R36" s="60">
        <f t="shared" si="20"/>
      </c>
      <c r="S36" s="58">
        <f t="shared" si="21"/>
        <v>0</v>
      </c>
      <c r="T36" s="59">
        <f t="shared" si="22"/>
        <v>0</v>
      </c>
      <c r="U36" s="60">
        <f t="shared" si="23"/>
      </c>
      <c r="X36" s="4"/>
      <c r="Y36" s="4"/>
      <c r="Z36" s="4"/>
    </row>
    <row r="37" spans="2:26" s="2" customFormat="1" ht="12.75">
      <c r="B37" s="42" t="s">
        <v>17</v>
      </c>
      <c r="C37" s="57">
        <f>SUM(C28:C36)</f>
        <v>8</v>
      </c>
      <c r="D37" s="64"/>
      <c r="E37" s="65">
        <f>SUM(E28:E36)</f>
        <v>9</v>
      </c>
      <c r="F37" s="66"/>
      <c r="G37" s="64"/>
      <c r="H37" s="65">
        <f>SUM(H28:H36)</f>
        <v>10</v>
      </c>
      <c r="I37" s="66"/>
      <c r="J37" s="64"/>
      <c r="K37" s="65">
        <f>SUM(K28:K36)</f>
        <v>10</v>
      </c>
      <c r="L37" s="66"/>
      <c r="M37" s="64"/>
      <c r="N37" s="65">
        <f>SUM(N28:N36)</f>
        <v>10</v>
      </c>
      <c r="O37" s="66"/>
      <c r="P37" s="64"/>
      <c r="Q37" s="65">
        <f>SUM(Q28:Q36)</f>
        <v>10</v>
      </c>
      <c r="R37" s="66"/>
      <c r="S37" s="64"/>
      <c r="T37" s="65">
        <f>SUM(T28:T36)</f>
        <v>10</v>
      </c>
      <c r="U37" s="66"/>
      <c r="V37" s="6"/>
      <c r="W37" s="6"/>
      <c r="X37" s="6"/>
      <c r="Y37" s="6"/>
      <c r="Z37" s="6"/>
    </row>
    <row r="38" spans="2:26" s="6" customFormat="1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3"/>
      <c r="P38" s="23"/>
      <c r="Q38" s="23"/>
      <c r="R38" s="23"/>
      <c r="V38" s="2"/>
      <c r="W38" s="2"/>
      <c r="X38" s="2"/>
      <c r="Y38" s="2"/>
      <c r="Z38" s="2"/>
    </row>
    <row r="39" spans="15:18" s="2" customFormat="1" ht="12.75">
      <c r="O39" s="4"/>
      <c r="P39" s="4"/>
      <c r="Q39" s="4"/>
      <c r="R39" s="4"/>
    </row>
    <row r="40" spans="3:18" s="2" customFormat="1" ht="12.75">
      <c r="C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  <row r="41" spans="3:18" s="2" customFormat="1" ht="12.75">
      <c r="C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3:18" s="2" customFormat="1" ht="12.75">
      <c r="C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  <row r="43" spans="3:18" s="2" customFormat="1" ht="12.75">
      <c r="C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</row>
    <row r="44" spans="3:18" s="2" customFormat="1" ht="12.75">
      <c r="C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</row>
    <row r="45" spans="3:18" s="2" customFormat="1" ht="12.75">
      <c r="C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</row>
    <row r="46" spans="3:18" s="2" customFormat="1" ht="12.75">
      <c r="C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</row>
    <row r="47" spans="3:18" s="2" customFormat="1" ht="12.75">
      <c r="C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48" spans="3:18" s="2" customFormat="1" ht="12.75">
      <c r="C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</row>
    <row r="49" spans="3:18" s="2" customFormat="1" ht="12.75">
      <c r="C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3:18" s="2" customFormat="1" ht="12.75">
      <c r="C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</row>
    <row r="51" spans="3:18" s="2" customFormat="1" ht="12.75">
      <c r="C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</row>
    <row r="52" spans="3:18" s="2" customFormat="1" ht="12.75">
      <c r="C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</row>
    <row r="53" spans="3:18" s="2" customFormat="1" ht="12.75">
      <c r="C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3:18" s="2" customFormat="1" ht="12.75">
      <c r="C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3:18" s="2" customFormat="1" ht="12.75">
      <c r="C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3:18" s="2" customFormat="1" ht="12.75">
      <c r="C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3:18" s="2" customFormat="1" ht="12.75">
      <c r="C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3:18" s="2" customFormat="1" ht="12.75">
      <c r="C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3:18" s="2" customFormat="1" ht="12.75">
      <c r="C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3:18" s="2" customFormat="1" ht="12.75">
      <c r="C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3:18" s="2" customFormat="1" ht="12.75">
      <c r="C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3:18" s="2" customFormat="1" ht="12.75">
      <c r="C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3:18" s="2" customFormat="1" ht="12.75">
      <c r="C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3:18" s="2" customFormat="1" ht="12.75">
      <c r="C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3:18" s="2" customFormat="1" ht="12.75">
      <c r="C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3:18" s="2" customFormat="1" ht="12.75">
      <c r="C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3:18" s="2" customFormat="1" ht="12.75">
      <c r="C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3:18" s="2" customFormat="1" ht="12.75">
      <c r="C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3:18" s="2" customFormat="1" ht="12.75">
      <c r="C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3:18" s="2" customFormat="1" ht="12.75">
      <c r="C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3:18" s="2" customFormat="1" ht="12.75">
      <c r="C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3:18" s="2" customFormat="1" ht="12.75">
      <c r="C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3:18" s="2" customFormat="1" ht="12.75">
      <c r="C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3:18" s="2" customFormat="1" ht="12.75">
      <c r="C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3:18" s="2" customFormat="1" ht="12.75">
      <c r="C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3:18" s="2" customFormat="1" ht="12.75">
      <c r="C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3:18" s="2" customFormat="1" ht="12.75">
      <c r="C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3:18" s="2" customFormat="1" ht="12.75">
      <c r="C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3:18" s="2" customFormat="1" ht="12.75">
      <c r="C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3:18" s="2" customFormat="1" ht="12.75">
      <c r="C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</row>
    <row r="81" spans="3:18" s="2" customFormat="1" ht="12.75">
      <c r="C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</row>
    <row r="82" spans="3:18" s="2" customFormat="1" ht="12.75">
      <c r="C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</row>
    <row r="83" spans="3:18" s="2" customFormat="1" ht="12.75">
      <c r="C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</row>
    <row r="84" spans="3:18" s="2" customFormat="1" ht="12.75">
      <c r="C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</row>
    <row r="85" spans="3:18" s="2" customFormat="1" ht="12.75">
      <c r="C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</row>
    <row r="86" spans="3:18" s="2" customFormat="1" ht="12.75">
      <c r="C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</row>
    <row r="87" spans="3:18" s="2" customFormat="1" ht="12.75">
      <c r="C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</row>
    <row r="88" spans="3:18" s="2" customFormat="1" ht="12.75">
      <c r="C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</row>
    <row r="89" spans="3:18" s="2" customFormat="1" ht="12.75">
      <c r="C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</row>
    <row r="90" spans="3:18" s="2" customFormat="1" ht="12.75">
      <c r="C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</row>
    <row r="91" spans="3:18" s="2" customFormat="1" ht="12.75">
      <c r="C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3:18" s="2" customFormat="1" ht="12.75">
      <c r="C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3:18" s="2" customFormat="1" ht="12.75">
      <c r="C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3:18" s="2" customFormat="1" ht="12.75">
      <c r="C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3:18" s="2" customFormat="1" ht="12.75">
      <c r="C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3:18" s="2" customFormat="1" ht="12.75">
      <c r="C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3:18" s="2" customFormat="1" ht="12.75">
      <c r="C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</row>
    <row r="98" spans="3:18" s="2" customFormat="1" ht="12.75">
      <c r="C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</row>
    <row r="99" spans="3:18" s="2" customFormat="1" ht="12.75">
      <c r="C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</row>
    <row r="100" spans="3:18" s="2" customFormat="1" ht="12.75">
      <c r="C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</row>
    <row r="101" spans="3:18" s="2" customFormat="1" ht="12.75">
      <c r="C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</row>
    <row r="102" spans="3:18" s="2" customFormat="1" ht="12.75">
      <c r="C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</row>
    <row r="103" spans="3:18" s="2" customFormat="1" ht="12.75">
      <c r="C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</row>
    <row r="104" spans="3:18" s="2" customFormat="1" ht="12.75">
      <c r="C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</row>
    <row r="105" spans="3:18" s="2" customFormat="1" ht="12.75">
      <c r="C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</row>
    <row r="106" spans="3:18" s="2" customFormat="1" ht="12.75">
      <c r="C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</row>
    <row r="107" spans="3:18" s="2" customFormat="1" ht="12.75">
      <c r="C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</row>
    <row r="108" spans="3:18" s="2" customFormat="1" ht="12.75">
      <c r="C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</row>
    <row r="109" spans="3:18" s="2" customFormat="1" ht="12.75">
      <c r="C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</row>
    <row r="110" spans="3:18" s="2" customFormat="1" ht="12.75">
      <c r="C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</row>
    <row r="111" spans="3:18" s="2" customFormat="1" ht="12.75">
      <c r="C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</row>
    <row r="112" spans="3:18" s="2" customFormat="1" ht="12.75">
      <c r="C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</row>
    <row r="113" spans="3:18" s="2" customFormat="1" ht="12.75">
      <c r="C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</row>
    <row r="114" spans="3:18" s="2" customFormat="1" ht="12.75">
      <c r="C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</row>
    <row r="115" spans="3:18" s="2" customFormat="1" ht="12.75">
      <c r="C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</row>
    <row r="116" spans="3:18" s="2" customFormat="1" ht="12.75">
      <c r="C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</row>
    <row r="117" spans="3:18" s="2" customFormat="1" ht="12.75">
      <c r="C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</row>
    <row r="118" spans="3:18" s="2" customFormat="1" ht="12.75">
      <c r="C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</row>
    <row r="119" spans="3:18" s="2" customFormat="1" ht="12.75">
      <c r="C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3:18" s="2" customFormat="1" ht="12.75">
      <c r="C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</row>
    <row r="121" spans="3:18" s="2" customFormat="1" ht="12.75">
      <c r="C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</row>
    <row r="122" spans="3:18" s="2" customFormat="1" ht="12.75">
      <c r="C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</row>
    <row r="123" spans="3:18" s="2" customFormat="1" ht="12.75">
      <c r="C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</row>
    <row r="124" spans="3:18" s="2" customFormat="1" ht="12.75">
      <c r="C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</row>
    <row r="125" spans="3:18" s="2" customFormat="1" ht="12.75">
      <c r="C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</row>
    <row r="126" spans="3:18" s="2" customFormat="1" ht="12.75">
      <c r="C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</row>
    <row r="127" spans="3:18" s="2" customFormat="1" ht="12.75">
      <c r="C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</row>
    <row r="128" spans="3:18" s="2" customFormat="1" ht="12.75">
      <c r="C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</row>
    <row r="129" spans="3:18" s="2" customFormat="1" ht="12.75">
      <c r="C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</row>
    <row r="130" spans="3:18" s="2" customFormat="1" ht="12.75">
      <c r="C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</row>
    <row r="131" spans="3:18" s="2" customFormat="1" ht="12.75">
      <c r="C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</row>
    <row r="132" spans="3:18" s="2" customFormat="1" ht="12.75">
      <c r="C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</row>
    <row r="133" spans="3:18" s="2" customFormat="1" ht="12.75">
      <c r="C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</row>
    <row r="134" spans="3:18" s="2" customFormat="1" ht="12.75">
      <c r="C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</row>
    <row r="135" spans="3:18" s="2" customFormat="1" ht="12.75">
      <c r="C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</row>
    <row r="136" spans="3:18" s="2" customFormat="1" ht="12.75">
      <c r="C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</row>
    <row r="137" spans="3:18" s="2" customFormat="1" ht="12.75">
      <c r="C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</row>
    <row r="138" spans="3:18" s="2" customFormat="1" ht="12.75">
      <c r="C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</row>
    <row r="139" spans="3:18" s="2" customFormat="1" ht="12.75">
      <c r="C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</row>
    <row r="140" spans="3:18" s="2" customFormat="1" ht="12.75">
      <c r="C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</row>
    <row r="141" spans="3:18" s="2" customFormat="1" ht="12.75">
      <c r="C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</row>
    <row r="142" spans="3:18" s="2" customFormat="1" ht="12.75">
      <c r="C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</row>
    <row r="143" spans="3:18" s="2" customFormat="1" ht="12.75">
      <c r="C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</row>
    <row r="144" spans="3:18" s="2" customFormat="1" ht="12.75">
      <c r="C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</row>
    <row r="145" spans="3:18" s="2" customFormat="1" ht="12.75">
      <c r="C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</row>
    <row r="146" spans="3:18" s="2" customFormat="1" ht="12.75">
      <c r="C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</row>
    <row r="147" spans="3:18" s="2" customFormat="1" ht="12.75">
      <c r="C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</row>
    <row r="148" spans="3:18" s="2" customFormat="1" ht="12.75">
      <c r="C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</row>
    <row r="149" spans="3:18" s="2" customFormat="1" ht="12.75">
      <c r="C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</row>
    <row r="150" spans="3:18" s="2" customFormat="1" ht="12.75">
      <c r="C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</row>
    <row r="151" spans="3:18" s="2" customFormat="1" ht="12.75">
      <c r="C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</row>
    <row r="152" spans="3:18" s="2" customFormat="1" ht="12.75">
      <c r="C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</row>
    <row r="153" spans="3:18" s="2" customFormat="1" ht="12.75">
      <c r="C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</row>
    <row r="154" spans="3:18" s="2" customFormat="1" ht="12.75">
      <c r="C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</row>
    <row r="155" spans="3:18" s="2" customFormat="1" ht="12.75">
      <c r="C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</row>
    <row r="156" spans="3:18" s="2" customFormat="1" ht="12.75">
      <c r="C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</row>
    <row r="157" spans="3:18" s="2" customFormat="1" ht="12.75">
      <c r="C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</row>
    <row r="158" spans="3:18" s="2" customFormat="1" ht="12.75">
      <c r="C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</row>
    <row r="159" spans="3:18" s="2" customFormat="1" ht="12.75">
      <c r="C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</row>
    <row r="160" spans="3:18" s="2" customFormat="1" ht="12.75">
      <c r="C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</row>
    <row r="161" spans="3:18" s="2" customFormat="1" ht="12.75">
      <c r="C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</row>
    <row r="162" spans="3:18" s="2" customFormat="1" ht="12.75">
      <c r="C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</row>
    <row r="163" spans="3:18" s="2" customFormat="1" ht="12.75">
      <c r="C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</row>
    <row r="164" spans="3:18" s="2" customFormat="1" ht="12.75">
      <c r="C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</row>
    <row r="165" spans="3:26" s="2" customFormat="1" ht="12.75">
      <c r="C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V165" s="1"/>
      <c r="W165" s="1"/>
      <c r="X165" s="1"/>
      <c r="Y165" s="1"/>
      <c r="Z165" s="1"/>
    </row>
  </sheetData>
  <sheetProtection password="CD3F" sheet="1" objects="1" scenarios="1" selectLockedCells="1"/>
  <mergeCells count="34">
    <mergeCell ref="C25:U25"/>
    <mergeCell ref="M18:T20"/>
    <mergeCell ref="V10:Y11"/>
    <mergeCell ref="M13:Y15"/>
    <mergeCell ref="W21:X21"/>
    <mergeCell ref="W22:X22"/>
    <mergeCell ref="B26:B27"/>
    <mergeCell ref="C26:C27"/>
    <mergeCell ref="D26:U26"/>
    <mergeCell ref="D27:F27"/>
    <mergeCell ref="G27:I27"/>
    <mergeCell ref="J27:L27"/>
    <mergeCell ref="M27:O27"/>
    <mergeCell ref="P27:R27"/>
    <mergeCell ref="S27:U27"/>
    <mergeCell ref="S7:T7"/>
    <mergeCell ref="B12:B13"/>
    <mergeCell ref="C12:D12"/>
    <mergeCell ref="E12:E13"/>
    <mergeCell ref="K7:L7"/>
    <mergeCell ref="M7:N7"/>
    <mergeCell ref="O7:P7"/>
    <mergeCell ref="Q7:R7"/>
    <mergeCell ref="M10:S11"/>
    <mergeCell ref="U7:V7"/>
    <mergeCell ref="H5:Z5"/>
    <mergeCell ref="H6:I6"/>
    <mergeCell ref="K6:L6"/>
    <mergeCell ref="M6:N6"/>
    <mergeCell ref="O6:P6"/>
    <mergeCell ref="Q6:R6"/>
    <mergeCell ref="S6:T6"/>
    <mergeCell ref="U6:V6"/>
    <mergeCell ref="H7:I7"/>
  </mergeCells>
  <conditionalFormatting sqref="G28:G36 J28:J36 M28:M36 P28:P36 S28:S36">
    <cfRule type="expression" priority="1" dxfId="0" stopIfTrue="1">
      <formula>H$37=E$37</formula>
    </cfRule>
  </conditionalFormatting>
  <conditionalFormatting sqref="J27:U27">
    <cfRule type="expression" priority="2" dxfId="0" stopIfTrue="1">
      <formula>K$37=H$37</formula>
    </cfRule>
  </conditionalFormatting>
  <conditionalFormatting sqref="D28:D36">
    <cfRule type="expression" priority="3" dxfId="0" stopIfTrue="1">
      <formula>E$37=C$37</formula>
    </cfRule>
  </conditionalFormatting>
  <conditionalFormatting sqref="E28:E37">
    <cfRule type="expression" priority="4" dxfId="0" stopIfTrue="1">
      <formula>E$37=C$37</formula>
    </cfRule>
  </conditionalFormatting>
  <conditionalFormatting sqref="F28:F37">
    <cfRule type="expression" priority="5" dxfId="0" stopIfTrue="1">
      <formula>E$37=C$37</formula>
    </cfRule>
  </conditionalFormatting>
  <conditionalFormatting sqref="H28:H37 K28:K37 N28:N37 Q28:Q37 T28:T37">
    <cfRule type="expression" priority="6" dxfId="0" stopIfTrue="1">
      <formula>H$37=E$37</formula>
    </cfRule>
  </conditionalFormatting>
  <conditionalFormatting sqref="I28:I36 L28:L36 O28:O36 R28:R36 U28:U36">
    <cfRule type="expression" priority="7" dxfId="0" stopIfTrue="1">
      <formula>H$37=E$37</formula>
    </cfRule>
  </conditionalFormatting>
  <conditionalFormatting sqref="G27:I27">
    <cfRule type="expression" priority="8" dxfId="0" stopIfTrue="1">
      <formula>$H$37=$E$37</formula>
    </cfRule>
  </conditionalFormatting>
  <conditionalFormatting sqref="D27:F27">
    <cfRule type="expression" priority="9" dxfId="0" stopIfTrue="1">
      <formula>$E$37=$C$37</formula>
    </cfRule>
  </conditionalFormatting>
  <hyperlinks>
    <hyperlink ref="M10:P10" location="camembert!A1" display="voir le camembert"/>
    <hyperlink ref="V10" location="barres!A1" display="voir les barres"/>
    <hyperlink ref="M13:P13" location="'graph comparé'!A1" display="voir comparatif 2002/2005"/>
    <hyperlink ref="M18:T20" location="participation!A1" display="comparatif participation"/>
  </hyperlinks>
  <printOptions horizontalCentered="1"/>
  <pageMargins left="0.39375" right="0.39375" top="0.39375" bottom="0.39375" header="0.5118055555555556" footer="0.5118055555555556"/>
  <pageSetup firstPageNumber="1" useFirstPageNumber="1"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zoomScale="91" zoomScaleNormal="91" workbookViewId="0" topLeftCell="A1">
      <selection activeCell="A1" sqref="A1:B4"/>
    </sheetView>
  </sheetViews>
  <sheetFormatPr defaultColWidth="11.7109375" defaultRowHeight="12.75"/>
  <sheetData>
    <row r="1" spans="1:2" ht="12.75">
      <c r="A1" s="104" t="s">
        <v>22</v>
      </c>
      <c r="B1" s="104"/>
    </row>
    <row r="2" spans="1:2" ht="12.75">
      <c r="A2" s="104"/>
      <c r="B2" s="104"/>
    </row>
    <row r="3" spans="1:2" ht="12.75">
      <c r="A3" s="104"/>
      <c r="B3" s="104"/>
    </row>
    <row r="4" spans="1:2" ht="12.75">
      <c r="A4" s="104"/>
      <c r="B4" s="104"/>
    </row>
  </sheetData>
  <mergeCells count="1">
    <mergeCell ref="A1:B4"/>
  </mergeCells>
  <hyperlinks>
    <hyperlink ref="A1:B4" location="Résultats!A1" display="Retour"/>
  </hyperlinks>
  <printOptions horizontalCentered="1"/>
  <pageMargins left="0.39375" right="0.39375" top="0.39375" bottom="0.39375" header="0.5118055555555556" footer="0.5118055555555556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"/>
  <sheetViews>
    <sheetView showGridLines="0" showZeros="0" zoomScale="91" zoomScaleNormal="91" workbookViewId="0" topLeftCell="A1">
      <selection activeCell="A1" sqref="A1:B4"/>
    </sheetView>
  </sheetViews>
  <sheetFormatPr defaultColWidth="11.7109375" defaultRowHeight="12.75"/>
  <sheetData>
    <row r="1" spans="1:2" ht="12.75">
      <c r="A1" s="104" t="s">
        <v>22</v>
      </c>
      <c r="B1" s="104"/>
    </row>
    <row r="2" spans="1:2" ht="12.75">
      <c r="A2" s="104"/>
      <c r="B2" s="104"/>
    </row>
    <row r="3" spans="1:2" ht="12.75">
      <c r="A3" s="104"/>
      <c r="B3" s="104"/>
    </row>
    <row r="4" spans="1:2" ht="12.75">
      <c r="A4" s="104"/>
      <c r="B4" s="104"/>
    </row>
  </sheetData>
  <mergeCells count="1">
    <mergeCell ref="A1:B4"/>
  </mergeCells>
  <hyperlinks>
    <hyperlink ref="A1:B4" location="Résultats!A1" display="Retour"/>
  </hyperlinks>
  <printOptions horizontalCentered="1"/>
  <pageMargins left="0.39375" right="0.39375" top="0.39375" bottom="0.39375" header="0.5118055555555556" footer="0.5118055555555556"/>
  <pageSetup fitToHeight="1" fitToWidth="1"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 topLeftCell="A1">
      <selection activeCell="C9" sqref="C9"/>
    </sheetView>
  </sheetViews>
  <sheetFormatPr defaultColWidth="11.421875" defaultRowHeight="12.75"/>
  <sheetData>
    <row r="1" spans="2:4" ht="12.75">
      <c r="B1">
        <v>2002</v>
      </c>
      <c r="C1">
        <v>2004</v>
      </c>
      <c r="D1">
        <v>2007</v>
      </c>
    </row>
    <row r="2" spans="1:4" ht="12.75">
      <c r="A2" t="str">
        <f>Résultats!W21</f>
        <v>UA</v>
      </c>
      <c r="B2" s="45">
        <v>0.5211</v>
      </c>
      <c r="C2" s="47">
        <v>0.6327160493827161</v>
      </c>
      <c r="D2" s="45">
        <f>Résultats!Z21</f>
        <v>0.6358024691358025</v>
      </c>
    </row>
    <row r="3" spans="1:4" ht="12.75">
      <c r="A3" t="str">
        <f>Résultats!W22</f>
        <v>EE</v>
      </c>
      <c r="B3" s="45">
        <v>0.1054</v>
      </c>
      <c r="C3" s="47">
        <v>0.29012345679012347</v>
      </c>
      <c r="D3" s="45">
        <f>Résultats!Z22</f>
        <v>0.29012345679012347</v>
      </c>
    </row>
    <row r="4" spans="1:4" ht="12.75">
      <c r="A4" t="str">
        <f>Résultats!W23</f>
        <v>PRSI</v>
      </c>
      <c r="B4" s="45">
        <v>0.099</v>
      </c>
      <c r="C4" s="47">
        <v>0.05246913580246913</v>
      </c>
      <c r="D4" s="45">
        <f>Résultats!Z23</f>
        <v>0.05246913580246913</v>
      </c>
    </row>
    <row r="5" spans="1:4" ht="12.75">
      <c r="A5" t="str">
        <f>Résultats!W24</f>
        <v>Ensemble</v>
      </c>
      <c r="B5" s="45">
        <v>0.0924</v>
      </c>
      <c r="C5" s="47">
        <v>0.015432098765432098</v>
      </c>
      <c r="D5" s="45">
        <f>Résultats!Z24</f>
        <v>0.015432098765432098</v>
      </c>
    </row>
    <row r="6" spans="1:4" ht="12.75">
      <c r="A6" t="str">
        <f>Résultats!W25</f>
        <v>FU</v>
      </c>
      <c r="B6" s="45">
        <v>0.0395</v>
      </c>
      <c r="C6" s="47">
        <v>0.006172839506172839</v>
      </c>
      <c r="D6" s="45">
        <f>Résultats!Z25</f>
        <v>0.006172839506172839</v>
      </c>
    </row>
    <row r="7" spans="1:4" ht="12.75">
      <c r="A7">
        <f>Résultats!W26</f>
        <v>0</v>
      </c>
      <c r="B7" s="45">
        <v>0.0563</v>
      </c>
      <c r="C7" s="47">
        <v>0</v>
      </c>
      <c r="D7" s="45">
        <f>Résultats!Z26</f>
        <v>0</v>
      </c>
    </row>
    <row r="8" spans="1:4" ht="12.75">
      <c r="A8">
        <f>Résultats!W27</f>
        <v>0</v>
      </c>
      <c r="B8" s="45">
        <v>0.0618</v>
      </c>
      <c r="C8" s="47">
        <v>0</v>
      </c>
      <c r="D8" s="45">
        <f>Résultats!Z27</f>
        <v>0</v>
      </c>
    </row>
    <row r="9" spans="1:4" ht="12.75">
      <c r="A9">
        <f>Résultats!W28</f>
        <v>0</v>
      </c>
      <c r="B9" s="45">
        <v>0.0246</v>
      </c>
      <c r="C9" s="47">
        <v>0</v>
      </c>
      <c r="D9" s="45">
        <f>Résultats!Z28</f>
        <v>0</v>
      </c>
    </row>
    <row r="11" spans="1:4" s="51" customFormat="1" ht="12.75">
      <c r="A11" s="51" t="s">
        <v>2</v>
      </c>
      <c r="C11" s="52">
        <v>1435</v>
      </c>
      <c r="D11" s="51">
        <f>Résultats!H7</f>
        <v>1435</v>
      </c>
    </row>
    <row r="12" spans="1:4" s="51" customFormat="1" ht="12.75">
      <c r="A12" s="51" t="s">
        <v>3</v>
      </c>
      <c r="C12" s="52">
        <v>371</v>
      </c>
      <c r="D12" s="51">
        <f>Résultats!J7</f>
        <v>371</v>
      </c>
    </row>
    <row r="13" spans="1:4" s="47" customFormat="1" ht="12.75">
      <c r="A13" s="53" t="s">
        <v>32</v>
      </c>
      <c r="C13" s="47">
        <f>C12/C11</f>
        <v>0.25853658536585367</v>
      </c>
      <c r="D13" s="47">
        <f>D12/D11</f>
        <v>0.25853658536585367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showGridLines="0" workbookViewId="0" topLeftCell="A1">
      <selection activeCell="A1" sqref="A1:B4"/>
    </sheetView>
  </sheetViews>
  <sheetFormatPr defaultColWidth="11.421875" defaultRowHeight="12.75"/>
  <sheetData>
    <row r="1" spans="1:2" ht="12.75">
      <c r="A1" s="104" t="s">
        <v>22</v>
      </c>
      <c r="B1" s="104"/>
    </row>
    <row r="2" spans="1:2" ht="12.75">
      <c r="A2" s="104"/>
      <c r="B2" s="104"/>
    </row>
    <row r="3" spans="1:2" ht="12.75">
      <c r="A3" s="104"/>
      <c r="B3" s="104"/>
    </row>
    <row r="4" spans="1:2" ht="12.75">
      <c r="A4" s="104"/>
      <c r="B4" s="104"/>
    </row>
  </sheetData>
  <mergeCells count="1">
    <mergeCell ref="A1:B4"/>
  </mergeCells>
  <hyperlinks>
    <hyperlink ref="A1:B4" location="Résultats!A1" display="Retour"/>
  </hyperlink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showGridLines="0" workbookViewId="0" topLeftCell="A1">
      <selection activeCell="A32" sqref="A32"/>
    </sheetView>
  </sheetViews>
  <sheetFormatPr defaultColWidth="11.421875" defaultRowHeight="12.75"/>
  <sheetData>
    <row r="1" spans="1:2" ht="12.75">
      <c r="A1" s="104" t="s">
        <v>22</v>
      </c>
      <c r="B1" s="104"/>
    </row>
    <row r="2" spans="1:2" ht="12.75">
      <c r="A2" s="104"/>
      <c r="B2" s="104"/>
    </row>
    <row r="3" spans="1:2" ht="12.75">
      <c r="A3" s="104"/>
      <c r="B3" s="104"/>
    </row>
    <row r="4" spans="1:2" ht="12.75">
      <c r="A4" s="104"/>
      <c r="B4" s="104"/>
    </row>
  </sheetData>
  <mergeCells count="1">
    <mergeCell ref="A1:B4"/>
  </mergeCells>
  <hyperlinks>
    <hyperlink ref="A1:B4" location="Résultats!A1" display="Retour"/>
  </hyperlinks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 LABALME</cp:lastModifiedBy>
  <cp:lastPrinted>2007-10-19T12:13:21Z</cp:lastPrinted>
  <dcterms:created xsi:type="dcterms:W3CDTF">2005-12-07T16:20:41Z</dcterms:created>
  <dcterms:modified xsi:type="dcterms:W3CDTF">2007-10-21T11:39:41Z</dcterms:modified>
  <cp:category/>
  <cp:version/>
  <cp:contentType/>
  <cp:contentStatus/>
  <cp:revision>30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