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955" yWindow="65521" windowWidth="6000" windowHeight="6600" tabRatio="601" activeTab="0"/>
  </bookViews>
  <sheets>
    <sheet name="Traitement" sheetId="1" r:id="rId1"/>
    <sheet name="taux prestations sociales" sheetId="2" r:id="rId2"/>
    <sheet name="indices-indemnités" sheetId="3" r:id="rId3"/>
    <sheet name="plafonds" sheetId="4" r:id="rId4"/>
  </sheets>
  <definedNames>
    <definedName name="_xlnm.Print_Area" localSheetId="0">'Traitement'!$B$1:$F$64</definedName>
  </definedNames>
  <calcPr fullCalcOnLoad="1"/>
</workbook>
</file>

<file path=xl/comments1.xml><?xml version="1.0" encoding="utf-8"?>
<comments xmlns="http://schemas.openxmlformats.org/spreadsheetml/2006/main">
  <authors>
    <author>SN</author>
  </authors>
  <commentList>
    <comment ref="F48" authorId="0">
      <text>
        <r>
          <rPr>
            <b/>
            <sz val="10"/>
            <rFont val="Times New Roman"/>
            <family val="1"/>
          </rPr>
          <t>Si le montant de la RAFP ou de la MGEN n'est pas celui indiqué, noter ce montant dans la case de droite</t>
        </r>
      </text>
    </comment>
    <comment ref="F50" authorId="0">
      <text>
        <r>
          <rPr>
            <b/>
            <sz val="8"/>
            <rFont val="Tahoma"/>
            <family val="0"/>
          </rPr>
          <t>Si le montant de la RAFP ou de la MGEN n'est pas celui indiqué, noter ce montant dans la case de droite</t>
        </r>
      </text>
    </comment>
  </commentList>
</comments>
</file>

<file path=xl/sharedStrings.xml><?xml version="1.0" encoding="utf-8"?>
<sst xmlns="http://schemas.openxmlformats.org/spreadsheetml/2006/main" count="124" uniqueCount="113">
  <si>
    <t>à mettre à jour</t>
  </si>
  <si>
    <t>Renseigner les cases encadrées</t>
  </si>
  <si>
    <t>Nbre de points de NBI</t>
  </si>
  <si>
    <t>Nbre d'enfants à charge ayant de 11 à 16 ans :</t>
  </si>
  <si>
    <t>Zone de résidence (1, 2 ou 3)</t>
  </si>
  <si>
    <t>Nbre d'enfants à charge ayant de 16 à 18 ans :</t>
  </si>
  <si>
    <t>IRL (le cas échéant)</t>
  </si>
  <si>
    <t>Nbre d'enfants à charge ayant de 18 à 20 ans :</t>
  </si>
  <si>
    <t>ISSR (ind. de remplacement)</t>
  </si>
  <si>
    <t>Total enfants à charge:</t>
  </si>
  <si>
    <t>Percevez-vous le supplément familial ? (O/N)</t>
  </si>
  <si>
    <t>Rappel rémunération en brut</t>
  </si>
  <si>
    <t>Traitement brut annuel</t>
  </si>
  <si>
    <t>Traitement brut annuel NBI</t>
  </si>
  <si>
    <t>A PAYER</t>
  </si>
  <si>
    <t>Autre (rappel rémunérations, ...)</t>
  </si>
  <si>
    <t>TOTAL A PAYER</t>
  </si>
  <si>
    <t>A DEDUIRE</t>
  </si>
  <si>
    <t>Pension civile (7,85% du traitement brut)</t>
  </si>
  <si>
    <t>Pension civile NBI (7,85% du traitement brut)</t>
  </si>
  <si>
    <t>Autres déductions (pensions alimentaires, frais divers, remboursements trop perçus, …)</t>
  </si>
  <si>
    <t>TOTAL A DEDUIRE</t>
  </si>
  <si>
    <t>Supplément familial</t>
  </si>
  <si>
    <t>1 enfant :</t>
  </si>
  <si>
    <t>Allocations familiales</t>
  </si>
  <si>
    <t>Majoration allocations familiales</t>
  </si>
  <si>
    <t>Seuil d'assujetissement à la contribution solidarité</t>
  </si>
  <si>
    <r>
      <t>Votre situation familiale</t>
    </r>
    <r>
      <rPr>
        <b/>
        <sz val="10"/>
        <rFont val="Times New Roman"/>
        <family val="1"/>
      </rPr>
      <t xml:space="preserve"> :</t>
    </r>
  </si>
  <si>
    <r>
      <t xml:space="preserve">Traitement Brut mensuel </t>
    </r>
    <r>
      <rPr>
        <b/>
        <sz val="10"/>
        <rFont val="Times New Roman"/>
        <family val="1"/>
      </rPr>
      <t>NBI</t>
    </r>
  </si>
  <si>
    <t>Valeur</t>
  </si>
  <si>
    <t>SNUipp/FSU</t>
  </si>
  <si>
    <t>valeur brut indice mensuel</t>
  </si>
  <si>
    <t>Régul. cotisations AC AA ou MGEN</t>
  </si>
  <si>
    <r>
      <t xml:space="preserve">En cas de rappel </t>
    </r>
    <r>
      <rPr>
        <b/>
        <u val="single"/>
        <sz val="10"/>
        <rFont val="Times New Roman"/>
        <family val="1"/>
      </rPr>
      <t>sur traitement brut</t>
    </r>
    <r>
      <rPr>
        <sz val="10"/>
        <rFont val="Times New Roman"/>
        <family val="1"/>
      </rPr>
      <t xml:space="preserve"> (voir bas de colonnes)</t>
    </r>
  </si>
  <si>
    <t>Remboursement trop-perçu (indemnités diverses, …)</t>
  </si>
  <si>
    <t>Indemnité de sujétion spéciales de remplacement (ISSR)</t>
  </si>
  <si>
    <t>Total autres indemnités</t>
  </si>
  <si>
    <t>Minimum</t>
  </si>
  <si>
    <t>en Euros (€)</t>
  </si>
  <si>
    <t>2 enfants : 10,67 € + 3% du brut :</t>
  </si>
  <si>
    <t>3 enfants : 15,24 € + 8% du brut :</t>
  </si>
  <si>
    <t>par enfant en plus : 4,57 € + 6% du brut :</t>
  </si>
  <si>
    <r>
      <t>Attention</t>
    </r>
    <r>
      <rPr>
        <sz val="10"/>
        <rFont val="Times New Roman"/>
        <family val="1"/>
      </rPr>
      <t xml:space="preserve"> : l'ISSR n'est pas imposable </t>
    </r>
    <r>
      <rPr>
        <u val="single"/>
        <sz val="10"/>
        <rFont val="Times New Roman"/>
        <family val="1"/>
      </rPr>
      <t>sauf</t>
    </r>
    <r>
      <rPr>
        <sz val="10"/>
        <rFont val="Times New Roman"/>
        <family val="1"/>
      </rPr>
      <t xml:space="preserve"> pour les collègues ayant opté pour la déduction des frais réels
Pensez, dans ce cas (frais réels), à déduire la CSG déductible de son montant …</t>
    </r>
  </si>
  <si>
    <t>soit en Francs</t>
  </si>
  <si>
    <t>valeur point indiciaire au</t>
  </si>
  <si>
    <t>Supplément familial (voir taux)</t>
  </si>
  <si>
    <t>Maximum</t>
  </si>
  <si>
    <t>Taux prestations familiales au</t>
  </si>
  <si>
    <t>base mensuelle</t>
  </si>
  <si>
    <t>2 enfants (32 % base mensuelle) :</t>
  </si>
  <si>
    <t>3 enfants (73 % base mensuelle) :</t>
  </si>
  <si>
    <t>4 enfants (114 % base mensuelle)  :</t>
  </si>
  <si>
    <t>5 enfants (155 % base mensuelle)  :</t>
  </si>
  <si>
    <t>par enfant en plus (41 % base mensuelle) :</t>
  </si>
  <si>
    <t>enfant entre 11 et 16 ans (9 % base mensuelle) :</t>
  </si>
  <si>
    <t xml:space="preserve">enfant entre 16 et 18 ans (16 % base mensuelle) : </t>
  </si>
  <si>
    <r>
      <t xml:space="preserve">Autres </t>
    </r>
    <r>
      <rPr>
        <u val="single"/>
        <sz val="10"/>
        <rFont val="Times New Roman"/>
        <family val="1"/>
      </rPr>
      <t>déductions d'ordre personnel</t>
    </r>
    <r>
      <rPr>
        <sz val="10"/>
        <rFont val="Times New Roman"/>
        <family val="1"/>
      </rPr>
      <t xml:space="preserve"> (pensions alimentaires, frais divers, …) déduites après retenues CSG, RDS, …</t>
    </r>
  </si>
  <si>
    <t xml:space="preserve">Indemnité de résidence  (Zone 1 : 3% du Traitement brut ; Zone 2 : 1% ; Zone 3 : 0%)             </t>
  </si>
  <si>
    <r>
      <t>Traitement brut mensuel</t>
    </r>
    <r>
      <rPr>
        <sz val="10"/>
        <rFont val="Times New Roman"/>
        <family val="1"/>
      </rPr>
      <t xml:space="preserve">         (Traitement brut annuel /12)</t>
    </r>
  </si>
  <si>
    <r>
      <t xml:space="preserve">TRAITEMENT NET </t>
    </r>
    <r>
      <rPr>
        <i/>
        <sz val="14"/>
        <rFont val="Times New Roman"/>
        <family val="1"/>
      </rPr>
      <t>(à payer - à déduire)</t>
    </r>
  </si>
  <si>
    <t>Nbre d'enfants à charge de moins de 11 ans :</t>
  </si>
  <si>
    <t>Indemnité de résidence</t>
  </si>
  <si>
    <r>
      <t xml:space="preserve">Retraite additionnelle (5% primes et indemnités, dans la limite de 20% du traitement brut)   </t>
    </r>
    <r>
      <rPr>
        <i/>
        <sz val="10"/>
        <rFont val="Times New Roman"/>
        <family val="1"/>
      </rPr>
      <t>Mesure 1/1/2005</t>
    </r>
  </si>
  <si>
    <t>Indice figurant sur la fiche de paie</t>
  </si>
  <si>
    <t>Bonifications indiciaires (direction, instit spé, ...)</t>
  </si>
  <si>
    <t>MONTANT IMPOSABLE inscrit sur votre fiche de paie</t>
  </si>
  <si>
    <t>(traitement net (avant autres déductions)+ MGEN + RDS + CSG non déductible) - (alloc.et prestations familiales et ISSR)</t>
  </si>
  <si>
    <t>Contribution solidarité (1% de (traitement brut + indemnités (sauf ISSR et IRL)+ supp fam - pension civile - RAFP))</t>
  </si>
  <si>
    <t>O</t>
  </si>
  <si>
    <t xml:space="preserve">ou </t>
  </si>
  <si>
    <t>Indemnité  enseignement (0124)</t>
  </si>
  <si>
    <t>Autres indemnités</t>
  </si>
  <si>
    <t>Nbre d'enfants étudiants (prise en charge MGEN) :</t>
  </si>
  <si>
    <t>NOM                      Prénom</t>
  </si>
  <si>
    <t>Enfant de moins de 20 ans</t>
  </si>
  <si>
    <t>en Euros (€) par mois</t>
  </si>
  <si>
    <t>Enfant de plus de 20 ans</t>
  </si>
  <si>
    <t>Enfant Etudiant</t>
  </si>
  <si>
    <t>Conjoint</t>
  </si>
  <si>
    <t>60% cotisation fonctionnaire</t>
  </si>
  <si>
    <t>Echelon</t>
  </si>
  <si>
    <t>Indice</t>
  </si>
  <si>
    <t>Instituteurs</t>
  </si>
  <si>
    <t>PE</t>
  </si>
  <si>
    <t>PE Hors-Classe</t>
  </si>
  <si>
    <t>Indices</t>
  </si>
  <si>
    <t>Indemnités</t>
  </si>
  <si>
    <t>Montant : cliquer ici</t>
  </si>
  <si>
    <t>Prestations familiales</t>
  </si>
  <si>
    <t>RETOUR</t>
  </si>
  <si>
    <t>Nbre d'enfants de plus de 20 ans (prise en charge MGEN) :</t>
  </si>
  <si>
    <r>
      <t xml:space="preserve">Etes-vous à la </t>
    </r>
    <r>
      <rPr>
        <b/>
        <sz val="10"/>
        <rFont val="Times New Roman"/>
        <family val="1"/>
      </rPr>
      <t>MGEN</t>
    </r>
    <r>
      <rPr>
        <sz val="10"/>
        <rFont val="Times New Roman"/>
        <family val="1"/>
      </rPr>
      <t xml:space="preserve"> ? (O/N)</t>
    </r>
  </si>
  <si>
    <t>Temps partiel (expl : 50 pour un mi-temps et 75 pour 75%)</t>
  </si>
  <si>
    <t>N.B. : les taux des prestations sociales sont sur la feuille de calcul suivante (cliquer sur l'onglet "taux prestations sociales")</t>
  </si>
  <si>
    <t>Cotisations supplémentaires pour conjoint et enfants bénéficiaires</t>
  </si>
  <si>
    <t>Régulation cotisations AC AA (7,85% du rappel rémunération + MGEN le cas échéant)</t>
  </si>
  <si>
    <t>En cas de grève, indiquez ci-dessous le montant de retenue indiqué sur votre bulletin de paie (1/30 traitement brut + indemnité résidence du mois concerné)</t>
  </si>
  <si>
    <r>
      <t xml:space="preserve">CSG non déductible (2,4% de </t>
    </r>
    <r>
      <rPr>
        <sz val="10"/>
        <color indexed="10"/>
        <rFont val="Times New Roman"/>
        <family val="1"/>
      </rPr>
      <t>97</t>
    </r>
    <r>
      <rPr>
        <sz val="10"/>
        <rFont val="Times New Roman"/>
        <family val="1"/>
      </rPr>
      <t xml:space="preserve">% de l'ensemble des revenus (hors ISSR mais dont IRL)+ 7,5% de </t>
    </r>
    <r>
      <rPr>
        <sz val="10"/>
        <color indexed="10"/>
        <rFont val="Times New Roman"/>
        <family val="1"/>
      </rPr>
      <t>97</t>
    </r>
    <r>
      <rPr>
        <sz val="10"/>
        <rFont val="Times New Roman"/>
        <family val="1"/>
      </rPr>
      <t>% de l'ISSR)</t>
    </r>
  </si>
  <si>
    <t>CSG déductible (5,1% de 97% de l'ensemble des revenus (hors ISSR mais dont IRL))</t>
  </si>
  <si>
    <r>
      <t xml:space="preserve">RDS (0,5% de </t>
    </r>
    <r>
      <rPr>
        <sz val="10"/>
        <color indexed="10"/>
        <rFont val="Times New Roman"/>
        <family val="1"/>
      </rPr>
      <t>97</t>
    </r>
    <r>
      <rPr>
        <sz val="10"/>
        <rFont val="Times New Roman"/>
        <family val="1"/>
      </rPr>
      <t>% de l'ensemble des revenus (dont IRL)</t>
    </r>
  </si>
  <si>
    <t>pour information</t>
  </si>
  <si>
    <r>
      <t>Attention</t>
    </r>
    <r>
      <rPr>
        <sz val="10"/>
        <rFont val="Times New Roman"/>
        <family val="1"/>
      </rPr>
      <t xml:space="preserve"> : l'IRL n'est pas incluse dans le montant imposable du mois inscrit sur votre fiche de paie et à contrario la cotisation pour la retraite additionnelle (déductible des revenus) y est intégrée. Dans les deux cas, elles devraient être comptabilisées (en + et en -) annuellement dans le montant imposable communiqué par l'administration pour la déclaration d'impôts. </t>
    </r>
  </si>
  <si>
    <t>Indices, indemnités, ...</t>
  </si>
  <si>
    <r>
      <t>Indice (sans NBI, ni bonifications indiciaires)</t>
    </r>
    <r>
      <rPr>
        <sz val="10"/>
        <rFont val="Times New Roman"/>
        <family val="1"/>
      </rPr>
      <t xml:space="preserve">    </t>
    </r>
  </si>
  <si>
    <r>
      <t xml:space="preserve">Le montant </t>
    </r>
    <r>
      <rPr>
        <b/>
        <u val="single"/>
        <sz val="12"/>
        <rFont val="Times New Roman"/>
        <family val="1"/>
      </rPr>
      <t>réel</t>
    </r>
    <r>
      <rPr>
        <b/>
        <sz val="12"/>
        <rFont val="Times New Roman"/>
        <family val="1"/>
      </rPr>
      <t xml:space="preserve"> imposable du mois est donc</t>
    </r>
  </si>
  <si>
    <r>
      <t xml:space="preserve">  mise à jour du </t>
    </r>
    <r>
      <rPr>
        <b/>
        <u val="single"/>
        <sz val="10"/>
        <color indexed="10"/>
        <rFont val="Times New Roman"/>
        <family val="1"/>
      </rPr>
      <t>04/10/2006</t>
    </r>
  </si>
  <si>
    <r>
      <t xml:space="preserve">Taux MGEN au 
</t>
    </r>
    <r>
      <rPr>
        <sz val="9"/>
        <rFont val="Times New Roman"/>
        <family val="1"/>
      </rPr>
      <t xml:space="preserve">(traitement brut + indemnité de résidence + primes et indemnités
</t>
    </r>
    <r>
      <rPr>
        <u val="single"/>
        <sz val="9"/>
        <rFont val="Times New Roman"/>
        <family val="1"/>
      </rPr>
      <t>sauf</t>
    </r>
    <r>
      <rPr>
        <sz val="9"/>
        <rFont val="Times New Roman"/>
        <family val="1"/>
      </rPr>
      <t xml:space="preserve"> IRL et indemnités enseignement)</t>
    </r>
    <r>
      <rPr>
        <b/>
        <sz val="12"/>
        <rFont val="Times New Roman"/>
        <family val="1"/>
      </rPr>
      <t xml:space="preserve"> </t>
    </r>
  </si>
  <si>
    <t>Indice  bas sup familial</t>
  </si>
  <si>
    <t>Indice haut sup familial</t>
  </si>
  <si>
    <t>Base 1% solidarité</t>
  </si>
  <si>
    <t>INDICE</t>
  </si>
  <si>
    <t>Base Indemnité de résidence</t>
  </si>
  <si>
    <r>
      <t xml:space="preserve">MGEN (2,5% de (traitement brut + indemnités sauf IRL et indemnités d'enseignement)) </t>
    </r>
    <r>
      <rPr>
        <i/>
        <sz val="10"/>
        <rFont val="Times New Roman"/>
        <family val="1"/>
      </rPr>
      <t>(avant 2,6% brut + indem. résidence)</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</si>
</sst>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F&quot;_-;\-* #,##0.00\ &quot;F&quot;_-;_-* &quot;-&quot;??\ &quot;F&quot;_-;_-@_-"/>
    <numFmt numFmtId="165" formatCode="_-* #,##0.00\ _F_-;\-* #,##0.00\ _F_-;_-* &quot;-&quot;??\ _F_-;_-@_-"/>
    <numFmt numFmtId="166" formatCode="#,##0&quot; F&quot;;[Red]\-#,##0&quot; F&quot;"/>
    <numFmt numFmtId="167" formatCode="#,##0.00&quot; F&quot;;[Red]\-#,##0.00&quot; F&quot;"/>
    <numFmt numFmtId="168" formatCode="__@"/>
    <numFmt numFmtId="169" formatCode="____@"/>
    <numFmt numFmtId="170" formatCode="#,##0.00__"/>
    <numFmt numFmtId="171" formatCode="@__"/>
    <numFmt numFmtId="172" formatCode="#,##0.0000000__"/>
    <numFmt numFmtId="173" formatCode="@\ "/>
    <numFmt numFmtId="174" formatCode="#,##0.00\ &quot;F&quot;"/>
    <numFmt numFmtId="175" formatCode="#,##0.00[$€];[Red]\-#,##0.00[$€]"/>
    <numFmt numFmtId="176" formatCode="#,##0.00\ [$€-1]"/>
    <numFmt numFmtId="177" formatCode="#,##0.00\ [$€-1]\ &quot;mini&quot;"/>
    <numFmt numFmtId="178" formatCode="0\ &quot;%&quot;"/>
    <numFmt numFmtId="179" formatCode="#,##0.0000\ &quot;€&quot;"/>
    <numFmt numFmtId="180" formatCode="#,##0.00\ &quot;€&quot;"/>
    <numFmt numFmtId="181" formatCode="#,##0.00&quot; €&quot;"/>
    <numFmt numFmtId="182" formatCode="#,##0.00&quot; arrondi à l'euro&quot;"/>
    <numFmt numFmtId="183" formatCode="#,##0.0\ [$€-1]"/>
    <numFmt numFmtId="184" formatCode="#,##0.000\ [$€-1]"/>
    <numFmt numFmtId="185" formatCode="0.000%"/>
    <numFmt numFmtId="186" formatCode="0.0000%"/>
    <numFmt numFmtId="187" formatCode="0.0%"/>
    <numFmt numFmtId="188" formatCode="&quot;Vrai&quot;;&quot;Vrai&quot;;&quot;Faux&quot;"/>
    <numFmt numFmtId="189" formatCode="&quot;Actif&quot;;&quot;Actif&quot;;&quot;Inactif&quot;"/>
    <numFmt numFmtId="190" formatCode="0.0"/>
    <numFmt numFmtId="191" formatCode="0.0\ &quot;%&quot;"/>
    <numFmt numFmtId="192" formatCode="0.00\ &quot;%&quot;"/>
    <numFmt numFmtId="193" formatCode="#,##0.00\ _F_-;\-* #,##0.00&quot; brut&quot;"/>
    <numFmt numFmtId="194" formatCode="#,##0.00&quot; brut&quot;"/>
  </numFmts>
  <fonts count="51">
    <font>
      <sz val="10"/>
      <name val="Geneva"/>
      <family val="0"/>
    </font>
    <font>
      <b/>
      <sz val="10"/>
      <name val="Geneva"/>
      <family val="0"/>
    </font>
    <font>
      <i/>
      <sz val="10"/>
      <name val="Geneva"/>
      <family val="0"/>
    </font>
    <font>
      <b/>
      <i/>
      <sz val="10"/>
      <name val="Geneva"/>
      <family val="0"/>
    </font>
    <font>
      <sz val="10"/>
      <name val="Times New Roman"/>
      <family val="1"/>
    </font>
    <font>
      <b/>
      <sz val="14"/>
      <name val="Times New Roman"/>
      <family val="1"/>
    </font>
    <font>
      <b/>
      <i/>
      <sz val="10"/>
      <name val="Times New Roman"/>
      <family val="1"/>
    </font>
    <font>
      <i/>
      <u val="single"/>
      <sz val="10"/>
      <name val="Times New Roman"/>
      <family val="1"/>
    </font>
    <font>
      <b/>
      <u val="single"/>
      <sz val="14"/>
      <name val="Times New Roman"/>
      <family val="1"/>
    </font>
    <font>
      <b/>
      <i/>
      <u val="single"/>
      <sz val="10"/>
      <name val="Times New Roman"/>
      <family val="1"/>
    </font>
    <font>
      <b/>
      <u val="single"/>
      <sz val="10"/>
      <name val="Times New Roman"/>
      <family val="1"/>
    </font>
    <font>
      <b/>
      <sz val="10"/>
      <name val="Times New Roman"/>
      <family val="1"/>
    </font>
    <font>
      <i/>
      <sz val="10"/>
      <name val="Times New Roman"/>
      <family val="1"/>
    </font>
    <font>
      <u val="single"/>
      <sz val="10"/>
      <name val="Times New Roman"/>
      <family val="1"/>
    </font>
    <font>
      <b/>
      <i/>
      <sz val="14"/>
      <name val="Times New Roman"/>
      <family val="1"/>
    </font>
    <font>
      <b/>
      <sz val="12"/>
      <name val="Times New Roman"/>
      <family val="1"/>
    </font>
    <font>
      <sz val="12"/>
      <name val="Times New Roman"/>
      <family val="1"/>
    </font>
    <font>
      <sz val="14"/>
      <name val="Times New Roman"/>
      <family val="1"/>
    </font>
    <font>
      <u val="single"/>
      <sz val="9.3"/>
      <color indexed="12"/>
      <name val="Geneva"/>
      <family val="0"/>
    </font>
    <font>
      <u val="single"/>
      <sz val="9.3"/>
      <color indexed="36"/>
      <name val="Geneva"/>
      <family val="0"/>
    </font>
    <font>
      <i/>
      <sz val="9"/>
      <name val="Times New Roman"/>
      <family val="1"/>
    </font>
    <font>
      <b/>
      <sz val="18"/>
      <color indexed="12"/>
      <name val="Times New Roman"/>
      <family val="1"/>
    </font>
    <font>
      <i/>
      <sz val="14"/>
      <name val="Times New Roman"/>
      <family val="1"/>
    </font>
    <font>
      <b/>
      <sz val="18"/>
      <name val="Times New Roman"/>
      <family val="1"/>
    </font>
    <font>
      <sz val="10"/>
      <color indexed="10"/>
      <name val="Times New Roman"/>
      <family val="1"/>
    </font>
    <font>
      <b/>
      <u val="single"/>
      <sz val="16"/>
      <name val="Times New Roman"/>
      <family val="1"/>
    </font>
    <font>
      <i/>
      <sz val="10"/>
      <color indexed="10"/>
      <name val="Times New Roman"/>
      <family val="1"/>
    </font>
    <font>
      <b/>
      <i/>
      <sz val="10"/>
      <color indexed="10"/>
      <name val="Times New Roman"/>
      <family val="1"/>
    </font>
    <font>
      <b/>
      <sz val="8"/>
      <name val="Tahoma"/>
      <family val="0"/>
    </font>
    <font>
      <sz val="9"/>
      <name val="Times New Roman"/>
      <family val="1"/>
    </font>
    <font>
      <b/>
      <sz val="10"/>
      <color indexed="10"/>
      <name val="Times New Roman"/>
      <family val="1"/>
    </font>
    <font>
      <sz val="14"/>
      <color indexed="10"/>
      <name val="Times New Roman"/>
      <family val="1"/>
    </font>
    <font>
      <sz val="16"/>
      <name val="Times New Roman"/>
      <family val="1"/>
    </font>
    <font>
      <sz val="16"/>
      <color indexed="10"/>
      <name val="Times New Roman"/>
      <family val="1"/>
    </font>
    <font>
      <b/>
      <i/>
      <sz val="16"/>
      <color indexed="10"/>
      <name val="Times New Roman"/>
      <family val="1"/>
    </font>
    <font>
      <b/>
      <i/>
      <sz val="16"/>
      <name val="Times New Roman"/>
      <family val="1"/>
    </font>
    <font>
      <b/>
      <sz val="16"/>
      <name val="Times New Roman"/>
      <family val="1"/>
    </font>
    <font>
      <u val="single"/>
      <sz val="16"/>
      <color indexed="10"/>
      <name val="Times New Roman"/>
      <family val="1"/>
    </font>
    <font>
      <b/>
      <i/>
      <u val="single"/>
      <sz val="24"/>
      <color indexed="12"/>
      <name val="Geneva"/>
      <family val="0"/>
    </font>
    <font>
      <b/>
      <sz val="24"/>
      <color indexed="10"/>
      <name val="Times New Roman"/>
      <family val="1"/>
    </font>
    <font>
      <b/>
      <u val="single"/>
      <sz val="10"/>
      <color indexed="10"/>
      <name val="Times New Roman"/>
      <family val="1"/>
    </font>
    <font>
      <u val="single"/>
      <sz val="9"/>
      <name val="Times New Roman"/>
      <family val="1"/>
    </font>
    <font>
      <b/>
      <u val="single"/>
      <sz val="12"/>
      <name val="Times New Roman"/>
      <family val="1"/>
    </font>
    <font>
      <sz val="10"/>
      <name val="Arial"/>
      <family val="2"/>
    </font>
    <font>
      <sz val="36"/>
      <name val="Arial"/>
      <family val="2"/>
    </font>
    <font>
      <sz val="18"/>
      <name val="Arial"/>
      <family val="2"/>
    </font>
    <font>
      <sz val="24"/>
      <color indexed="9"/>
      <name val="Arial"/>
      <family val="2"/>
    </font>
    <font>
      <sz val="14"/>
      <name val="Arial"/>
      <family val="2"/>
    </font>
    <font>
      <sz val="14"/>
      <color indexed="8"/>
      <name val="Arial"/>
      <family val="2"/>
    </font>
    <font>
      <sz val="8"/>
      <name val="Geneva"/>
      <family val="0"/>
    </font>
    <font>
      <b/>
      <sz val="8"/>
      <name val="Geneva"/>
      <family val="2"/>
    </font>
  </fonts>
  <fills count="11">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darkGray">
        <fgColor indexed="9"/>
        <bgColor indexed="13"/>
      </patternFill>
    </fill>
    <fill>
      <patternFill patternType="darkGray">
        <fgColor indexed="9"/>
        <bgColor indexed="40"/>
      </patternFill>
    </fill>
    <fill>
      <patternFill patternType="solid">
        <fgColor indexed="21"/>
        <bgColor indexed="64"/>
      </patternFill>
    </fill>
  </fills>
  <borders count="50">
    <border>
      <left/>
      <right/>
      <top/>
      <bottom/>
      <diagonal/>
    </border>
    <border>
      <left style="medium"/>
      <right style="medium"/>
      <top style="medium"/>
      <bottom style="mediu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style="medium"/>
      <bottom style="medium"/>
    </border>
    <border>
      <left>
        <color indexed="63"/>
      </left>
      <right>
        <color indexed="63"/>
      </right>
      <top style="medium"/>
      <bottom style="medium"/>
    </border>
    <border>
      <left style="medium">
        <color indexed="18"/>
      </left>
      <right style="medium">
        <color indexed="18"/>
      </right>
      <top style="medium">
        <color indexed="18"/>
      </top>
      <bottom style="medium">
        <color indexed="18"/>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style="double"/>
      <top>
        <color indexed="63"/>
      </top>
      <bottom>
        <color indexed="63"/>
      </bottom>
    </border>
    <border>
      <left style="double"/>
      <right style="medium"/>
      <top>
        <color indexed="63"/>
      </top>
      <bottom style="thin"/>
    </border>
    <border>
      <left style="double"/>
      <right>
        <color indexed="63"/>
      </right>
      <top>
        <color indexed="63"/>
      </top>
      <bottom style="thin"/>
    </border>
    <border>
      <left style="medium"/>
      <right style="double"/>
      <top style="double"/>
      <bottom>
        <color indexed="63"/>
      </bottom>
    </border>
    <border>
      <left style="double"/>
      <right style="medium"/>
      <top style="double"/>
      <bottom style="thin"/>
    </border>
    <border>
      <left style="medium"/>
      <right style="double"/>
      <top style="thin"/>
      <bottom>
        <color indexed="63"/>
      </bottom>
    </border>
    <border>
      <left style="double"/>
      <right style="medium"/>
      <top style="thin"/>
      <bottom style="thin"/>
    </border>
    <border>
      <left style="double"/>
      <right>
        <color indexed="63"/>
      </right>
      <top style="thin"/>
      <bottom style="thin"/>
    </border>
    <border>
      <left style="medium"/>
      <right style="double"/>
      <top style="thin"/>
      <bottom style="medium"/>
    </border>
    <border>
      <left style="double"/>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style="thin"/>
      <bottom style="thin"/>
    </border>
    <border>
      <left style="medium"/>
      <right>
        <color indexed="63"/>
      </right>
      <top style="medium"/>
      <bottom>
        <color indexed="63"/>
      </bottom>
    </border>
    <border>
      <left style="thin"/>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style="double"/>
      <top style="medium"/>
      <bottom style="thin"/>
    </border>
    <border>
      <left style="medium"/>
      <right style="double"/>
      <top style="thin"/>
      <bottom style="double"/>
    </border>
    <border>
      <left style="double"/>
      <right style="medium"/>
      <top style="medium"/>
      <bottom>
        <color indexed="63"/>
      </bottom>
    </border>
    <border>
      <left style="double"/>
      <right style="medium"/>
      <top>
        <color indexed="63"/>
      </top>
      <bottom style="double"/>
    </border>
    <border>
      <left style="double"/>
      <right style="medium"/>
      <top style="medium"/>
      <bottom style="thin"/>
    </border>
    <border>
      <left style="double"/>
      <right style="medium"/>
      <top style="thin"/>
      <bottom style="double"/>
    </border>
    <border>
      <left style="double"/>
      <right>
        <color indexed="63"/>
      </right>
      <top style="medium"/>
      <bottom style="thin"/>
    </border>
    <border>
      <left style="double"/>
      <right>
        <color indexed="63"/>
      </right>
      <top style="thin"/>
      <bottom style="double"/>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9" fontId="0" fillId="0" borderId="0" applyFont="0" applyFill="0" applyBorder="0" applyAlignment="0" applyProtection="0"/>
  </cellStyleXfs>
  <cellXfs count="206">
    <xf numFmtId="0" fontId="0" fillId="0" borderId="0" xfId="0" applyAlignment="1">
      <alignment/>
    </xf>
    <xf numFmtId="0" fontId="4" fillId="0" borderId="0" xfId="0" applyFont="1" applyFill="1" applyAlignment="1" applyProtection="1">
      <alignment vertical="center"/>
      <protection/>
    </xf>
    <xf numFmtId="0" fontId="4" fillId="0" borderId="0" xfId="0" applyFont="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Alignment="1">
      <alignment/>
    </xf>
    <xf numFmtId="170" fontId="8" fillId="0" borderId="0" xfId="0" applyNumberFormat="1" applyFont="1" applyFill="1" applyAlignment="1" applyProtection="1">
      <alignment vertical="center"/>
      <protection/>
    </xf>
    <xf numFmtId="170" fontId="9" fillId="0" borderId="0" xfId="0" applyNumberFormat="1" applyFont="1" applyFill="1" applyBorder="1" applyAlignment="1" applyProtection="1">
      <alignment vertical="center"/>
      <protection/>
    </xf>
    <xf numFmtId="170" fontId="9" fillId="0" borderId="0" xfId="0" applyNumberFormat="1" applyFont="1" applyFill="1" applyAlignment="1" applyProtection="1">
      <alignment vertical="center"/>
      <protection/>
    </xf>
    <xf numFmtId="171" fontId="10" fillId="0" borderId="0" xfId="0" applyNumberFormat="1" applyFont="1" applyFill="1" applyBorder="1" applyAlignment="1" applyProtection="1">
      <alignment horizontal="right" vertical="center"/>
      <protection/>
    </xf>
    <xf numFmtId="171" fontId="11" fillId="0" borderId="0" xfId="0" applyNumberFormat="1" applyFont="1" applyFill="1" applyBorder="1" applyAlignment="1" applyProtection="1">
      <alignment horizontal="right" vertical="center"/>
      <protection/>
    </xf>
    <xf numFmtId="0" fontId="4" fillId="0" borderId="0" xfId="0" applyFont="1" applyAlignment="1" applyProtection="1">
      <alignment/>
      <protection/>
    </xf>
    <xf numFmtId="171" fontId="4" fillId="0" borderId="0" xfId="0" applyNumberFormat="1" applyFont="1" applyFill="1" applyBorder="1" applyAlignment="1" applyProtection="1">
      <alignment horizontal="right" vertical="center"/>
      <protection/>
    </xf>
    <xf numFmtId="1" fontId="11" fillId="0" borderId="1"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171" fontId="4" fillId="0" borderId="0" xfId="0" applyNumberFormat="1" applyFont="1" applyAlignment="1" applyProtection="1">
      <alignment horizontal="right" vertical="center"/>
      <protection/>
    </xf>
    <xf numFmtId="170" fontId="11" fillId="0" borderId="1" xfId="0" applyNumberFormat="1" applyFont="1" applyFill="1" applyBorder="1" applyAlignment="1" applyProtection="1">
      <alignment horizontal="right" vertical="center"/>
      <protection locked="0"/>
    </xf>
    <xf numFmtId="170" fontId="11" fillId="0" borderId="2" xfId="0" applyNumberFormat="1" applyFont="1" applyFill="1" applyBorder="1" applyAlignment="1" applyProtection="1">
      <alignment horizontal="right" vertical="center"/>
      <protection locked="0"/>
    </xf>
    <xf numFmtId="171" fontId="12" fillId="0" borderId="0" xfId="0" applyNumberFormat="1" applyFont="1" applyFill="1" applyBorder="1" applyAlignment="1" applyProtection="1">
      <alignment horizontal="right" vertical="center"/>
      <protection/>
    </xf>
    <xf numFmtId="171" fontId="4" fillId="0" borderId="0" xfId="0" applyNumberFormat="1" applyFont="1" applyBorder="1" applyAlignment="1" applyProtection="1">
      <alignment horizontal="right" vertical="center"/>
      <protection/>
    </xf>
    <xf numFmtId="0" fontId="11" fillId="0" borderId="0" xfId="0" applyFont="1" applyFill="1" applyBorder="1" applyAlignment="1" applyProtection="1">
      <alignment horizontal="center" vertical="center"/>
      <protection locked="0"/>
    </xf>
    <xf numFmtId="171" fontId="13" fillId="0" borderId="0" xfId="0" applyNumberFormat="1" applyFont="1" applyFill="1" applyBorder="1" applyAlignment="1" applyProtection="1">
      <alignment horizontal="right" vertical="center"/>
      <protection/>
    </xf>
    <xf numFmtId="4" fontId="11" fillId="0" borderId="0" xfId="0" applyNumberFormat="1" applyFont="1" applyFill="1" applyBorder="1" applyAlignment="1" applyProtection="1">
      <alignment horizontal="center" vertical="center"/>
      <protection locked="0"/>
    </xf>
    <xf numFmtId="0" fontId="4" fillId="0" borderId="0" xfId="0" applyFont="1" applyFill="1" applyAlignment="1" applyProtection="1">
      <alignment/>
      <protection/>
    </xf>
    <xf numFmtId="0" fontId="4" fillId="0" borderId="0" xfId="0" applyFont="1" applyFill="1" applyBorder="1" applyAlignment="1" applyProtection="1">
      <alignment horizontal="center"/>
      <protection locked="0"/>
    </xf>
    <xf numFmtId="0" fontId="4" fillId="0" borderId="0" xfId="0" applyFont="1" applyAlignment="1">
      <alignment/>
    </xf>
    <xf numFmtId="0" fontId="11" fillId="0" borderId="0" xfId="0" applyFont="1" applyFill="1" applyBorder="1" applyAlignment="1" applyProtection="1">
      <alignment horizontal="center"/>
      <protection locked="0"/>
    </xf>
    <xf numFmtId="0" fontId="4" fillId="0" borderId="0" xfId="0" applyFont="1" applyFill="1" applyAlignment="1" applyProtection="1">
      <alignment vertical="top"/>
      <protection/>
    </xf>
    <xf numFmtId="170" fontId="11" fillId="0" borderId="1" xfId="0" applyNumberFormat="1" applyFont="1" applyFill="1" applyBorder="1" applyAlignment="1" applyProtection="1">
      <alignment horizontal="right" vertical="top"/>
      <protection locked="0"/>
    </xf>
    <xf numFmtId="0" fontId="11" fillId="0" borderId="0" xfId="0" applyFont="1" applyFill="1" applyAlignment="1" applyProtection="1">
      <alignment vertical="center"/>
      <protection/>
    </xf>
    <xf numFmtId="170" fontId="11" fillId="0" borderId="0" xfId="0" applyNumberFormat="1" applyFont="1" applyFill="1" applyAlignment="1" applyProtection="1">
      <alignment horizontal="right" vertical="center"/>
      <protection/>
    </xf>
    <xf numFmtId="0" fontId="12" fillId="0" borderId="0" xfId="0" applyFont="1" applyFill="1" applyAlignment="1" applyProtection="1">
      <alignment vertical="center"/>
      <protection/>
    </xf>
    <xf numFmtId="0" fontId="14" fillId="0" borderId="0" xfId="0" applyFont="1" applyFill="1" applyAlignment="1" applyProtection="1">
      <alignment horizontal="left" vertical="center"/>
      <protection/>
    </xf>
    <xf numFmtId="0" fontId="14" fillId="0" borderId="0" xfId="0" applyFont="1" applyFill="1" applyAlignment="1" applyProtection="1">
      <alignment horizontal="center" vertical="center"/>
      <protection/>
    </xf>
    <xf numFmtId="170" fontId="14" fillId="0" borderId="0" xfId="0" applyNumberFormat="1"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12" fillId="0" borderId="0" xfId="0" applyFont="1" applyFill="1" applyAlignment="1" applyProtection="1">
      <alignment horizontal="right" vertical="center"/>
      <protection/>
    </xf>
    <xf numFmtId="169" fontId="11" fillId="0" borderId="0" xfId="0" applyNumberFormat="1" applyFont="1" applyFill="1" applyAlignment="1" applyProtection="1">
      <alignment horizontal="left" vertical="center"/>
      <protection/>
    </xf>
    <xf numFmtId="170" fontId="4" fillId="0" borderId="0" xfId="0" applyNumberFormat="1" applyFont="1" applyFill="1" applyAlignment="1" applyProtection="1">
      <alignment horizontal="right" vertical="center"/>
      <protection/>
    </xf>
    <xf numFmtId="170" fontId="12" fillId="0" borderId="0" xfId="0" applyNumberFormat="1" applyFont="1" applyFill="1" applyAlignment="1" applyProtection="1">
      <alignment horizontal="right" vertical="center"/>
      <protection/>
    </xf>
    <xf numFmtId="169" fontId="4" fillId="0" borderId="0" xfId="0" applyNumberFormat="1" applyFont="1" applyFill="1" applyAlignment="1" applyProtection="1">
      <alignment horizontal="left" vertical="center"/>
      <protection/>
    </xf>
    <xf numFmtId="170" fontId="4" fillId="0" borderId="0" xfId="0" applyNumberFormat="1" applyFont="1" applyFill="1" applyBorder="1" applyAlignment="1" applyProtection="1">
      <alignment horizontal="right" vertical="center"/>
      <protection/>
    </xf>
    <xf numFmtId="169" fontId="4" fillId="0" borderId="0" xfId="0" applyNumberFormat="1" applyFont="1" applyFill="1" applyBorder="1" applyAlignment="1" applyProtection="1">
      <alignment horizontal="left" vertical="center"/>
      <protection/>
    </xf>
    <xf numFmtId="0" fontId="16" fillId="0" borderId="0" xfId="0" applyFont="1" applyFill="1" applyAlignment="1" applyProtection="1">
      <alignment vertical="center"/>
      <protection/>
    </xf>
    <xf numFmtId="172" fontId="12" fillId="0" borderId="0" xfId="0" applyNumberFormat="1" applyFont="1" applyFill="1" applyAlignment="1" applyProtection="1">
      <alignment horizontal="right" vertical="center"/>
      <protection/>
    </xf>
    <xf numFmtId="170" fontId="4" fillId="0" borderId="0" xfId="0" applyNumberFormat="1" applyFont="1" applyFill="1" applyBorder="1" applyAlignment="1" applyProtection="1">
      <alignment horizontal="right" vertical="center"/>
      <protection locked="0"/>
    </xf>
    <xf numFmtId="0" fontId="17" fillId="0" borderId="0" xfId="0" applyFont="1" applyFill="1" applyAlignment="1" applyProtection="1">
      <alignment vertical="center"/>
      <protection/>
    </xf>
    <xf numFmtId="0" fontId="14" fillId="0" borderId="0" xfId="0" applyFont="1" applyFill="1" applyAlignment="1" applyProtection="1">
      <alignment vertical="center"/>
      <protection/>
    </xf>
    <xf numFmtId="0" fontId="5" fillId="0" borderId="0" xfId="0" applyFont="1" applyFill="1" applyAlignment="1" applyProtection="1">
      <alignment vertical="center"/>
      <protection/>
    </xf>
    <xf numFmtId="0" fontId="12" fillId="0" borderId="0" xfId="0" applyFont="1" applyFill="1" applyAlignment="1" applyProtection="1">
      <alignment vertical="top"/>
      <protection/>
    </xf>
    <xf numFmtId="0" fontId="7" fillId="0" borderId="0" xfId="0" applyFont="1" applyFill="1" applyAlignment="1" applyProtection="1">
      <alignment vertical="center"/>
      <protection/>
    </xf>
    <xf numFmtId="173" fontId="12" fillId="0" borderId="0" xfId="0" applyNumberFormat="1" applyFont="1" applyFill="1" applyAlignment="1" applyProtection="1">
      <alignment horizontal="right" vertical="center"/>
      <protection/>
    </xf>
    <xf numFmtId="164" fontId="0" fillId="0" borderId="0" xfId="0" applyNumberFormat="1" applyAlignment="1">
      <alignment horizontal="center"/>
    </xf>
    <xf numFmtId="0" fontId="0" fillId="0" borderId="0" xfId="0" applyAlignment="1">
      <alignment vertical="center"/>
    </xf>
    <xf numFmtId="164" fontId="0" fillId="0" borderId="0" xfId="0" applyNumberFormat="1" applyAlignment="1">
      <alignment horizontal="center" vertical="center"/>
    </xf>
    <xf numFmtId="173" fontId="4" fillId="0" borderId="0" xfId="0" applyNumberFormat="1" applyFont="1" applyFill="1" applyAlignment="1" applyProtection="1">
      <alignment horizontal="right" vertical="center"/>
      <protection locked="0"/>
    </xf>
    <xf numFmtId="0" fontId="15" fillId="2" borderId="0" xfId="0" applyFont="1" applyFill="1" applyAlignment="1" applyProtection="1">
      <alignment vertical="center"/>
      <protection/>
    </xf>
    <xf numFmtId="169" fontId="16" fillId="2" borderId="0" xfId="0" applyNumberFormat="1" applyFont="1" applyFill="1" applyAlignment="1" applyProtection="1">
      <alignment horizontal="left" vertical="center"/>
      <protection/>
    </xf>
    <xf numFmtId="0" fontId="21" fillId="0" borderId="0" xfId="0" applyFont="1" applyFill="1" applyAlignment="1" applyProtection="1">
      <alignment horizontal="left" vertical="center"/>
      <protection/>
    </xf>
    <xf numFmtId="174" fontId="12" fillId="0" borderId="0" xfId="0" applyNumberFormat="1" applyFont="1" applyFill="1" applyAlignment="1" applyProtection="1">
      <alignment vertical="center"/>
      <protection/>
    </xf>
    <xf numFmtId="0" fontId="15" fillId="0" borderId="0" xfId="0" applyFont="1" applyAlignment="1" applyProtection="1">
      <alignment vertical="center"/>
      <protection locked="0"/>
    </xf>
    <xf numFmtId="0" fontId="6" fillId="3" borderId="0" xfId="0" applyFont="1" applyFill="1" applyAlignment="1" applyProtection="1">
      <alignment vertical="center"/>
      <protection/>
    </xf>
    <xf numFmtId="176" fontId="6" fillId="3" borderId="0" xfId="0" applyNumberFormat="1" applyFont="1" applyFill="1" applyAlignment="1" applyProtection="1">
      <alignment horizontal="right" vertical="center"/>
      <protection/>
    </xf>
    <xf numFmtId="2" fontId="0" fillId="0" borderId="0" xfId="0" applyNumberFormat="1" applyAlignment="1">
      <alignment/>
    </xf>
    <xf numFmtId="168" fontId="4" fillId="0" borderId="3" xfId="0" applyNumberFormat="1" applyFont="1" applyFill="1" applyBorder="1" applyAlignment="1" applyProtection="1">
      <alignment horizontal="left" vertical="center"/>
      <protection/>
    </xf>
    <xf numFmtId="168" fontId="4" fillId="0" borderId="4"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pplyProtection="1">
      <alignment horizontal="left" vertical="top"/>
      <protection/>
    </xf>
    <xf numFmtId="14" fontId="15" fillId="4" borderId="5" xfId="0" applyNumberFormat="1" applyFont="1" applyFill="1" applyBorder="1" applyAlignment="1" applyProtection="1">
      <alignment horizontal="center" vertical="center"/>
      <protection locked="0"/>
    </xf>
    <xf numFmtId="179" fontId="4" fillId="2" borderId="5" xfId="0" applyNumberFormat="1" applyFont="1" applyFill="1" applyBorder="1" applyAlignment="1" applyProtection="1">
      <alignment horizontal="center" vertical="center"/>
      <protection locked="0"/>
    </xf>
    <xf numFmtId="180" fontId="12" fillId="0" borderId="0" xfId="0" applyNumberFormat="1" applyFont="1" applyFill="1" applyAlignment="1" applyProtection="1">
      <alignment horizontal="center" vertical="center"/>
      <protection/>
    </xf>
    <xf numFmtId="170" fontId="5" fillId="2" borderId="5" xfId="0" applyNumberFormat="1" applyFont="1" applyFill="1" applyBorder="1" applyAlignment="1" applyProtection="1">
      <alignment horizontal="right" vertical="center"/>
      <protection/>
    </xf>
    <xf numFmtId="0" fontId="14" fillId="2" borderId="0" xfId="0" applyFont="1" applyFill="1" applyAlignment="1" applyProtection="1">
      <alignment vertical="center"/>
      <protection/>
    </xf>
    <xf numFmtId="169" fontId="17" fillId="2" borderId="0" xfId="0" applyNumberFormat="1" applyFont="1" applyFill="1" applyAlignment="1" applyProtection="1">
      <alignment horizontal="left" vertical="center"/>
      <protection/>
    </xf>
    <xf numFmtId="175" fontId="4" fillId="0" borderId="0" xfId="15" applyFont="1" applyFill="1" applyAlignment="1" applyProtection="1">
      <alignment horizontal="right" vertical="center"/>
      <protection/>
    </xf>
    <xf numFmtId="0" fontId="4" fillId="0" borderId="0" xfId="0" applyFont="1" applyFill="1" applyAlignment="1" applyProtection="1">
      <alignment/>
      <protection/>
    </xf>
    <xf numFmtId="177" fontId="20" fillId="0" borderId="0" xfId="15" applyNumberFormat="1" applyFont="1" applyFill="1" applyAlignment="1" applyProtection="1">
      <alignment horizontal="left" vertical="center"/>
      <protection/>
    </xf>
    <xf numFmtId="165" fontId="4" fillId="0" borderId="3" xfId="0" applyNumberFormat="1" applyFont="1" applyFill="1" applyBorder="1" applyAlignment="1" applyProtection="1">
      <alignment horizontal="center" vertical="center"/>
      <protection/>
    </xf>
    <xf numFmtId="165" fontId="4" fillId="0" borderId="6" xfId="0" applyNumberFormat="1" applyFont="1" applyFill="1" applyBorder="1" applyAlignment="1" applyProtection="1">
      <alignment horizontal="center" vertical="center"/>
      <protection/>
    </xf>
    <xf numFmtId="165" fontId="4" fillId="0" borderId="4" xfId="0" applyNumberFormat="1" applyFont="1" applyFill="1" applyBorder="1" applyAlignment="1" applyProtection="1">
      <alignment horizontal="center" vertical="center"/>
      <protection/>
    </xf>
    <xf numFmtId="168" fontId="11" fillId="5" borderId="7" xfId="0" applyNumberFormat="1" applyFont="1" applyFill="1" applyBorder="1" applyAlignment="1" applyProtection="1">
      <alignment horizontal="left" vertical="center"/>
      <protection/>
    </xf>
    <xf numFmtId="168" fontId="11" fillId="5" borderId="8" xfId="0" applyNumberFormat="1" applyFont="1" applyFill="1" applyBorder="1" applyAlignment="1" applyProtection="1">
      <alignment horizontal="left" vertical="center"/>
      <protection/>
    </xf>
    <xf numFmtId="164" fontId="6" fillId="5" borderId="7" xfId="0" applyNumberFormat="1" applyFont="1" applyFill="1" applyBorder="1" applyAlignment="1" applyProtection="1">
      <alignment horizontal="center" vertical="center"/>
      <protection/>
    </xf>
    <xf numFmtId="164" fontId="6" fillId="5" borderId="9" xfId="0" applyNumberFormat="1" applyFont="1" applyFill="1" applyBorder="1" applyAlignment="1" applyProtection="1">
      <alignment horizontal="center" vertical="center"/>
      <protection/>
    </xf>
    <xf numFmtId="164" fontId="6" fillId="5" borderId="8" xfId="0" applyNumberFormat="1" applyFont="1" applyFill="1" applyBorder="1" applyAlignment="1" applyProtection="1">
      <alignment horizontal="center" vertical="center"/>
      <protection/>
    </xf>
    <xf numFmtId="168" fontId="11" fillId="5" borderId="10" xfId="0" applyNumberFormat="1" applyFont="1" applyFill="1" applyBorder="1" applyAlignment="1" applyProtection="1">
      <alignment horizontal="left" vertical="center"/>
      <protection/>
    </xf>
    <xf numFmtId="165" fontId="4" fillId="5" borderId="10" xfId="0" applyNumberFormat="1" applyFont="1" applyFill="1" applyBorder="1" applyAlignment="1" applyProtection="1">
      <alignment horizontal="center" vertical="center"/>
      <protection/>
    </xf>
    <xf numFmtId="165" fontId="4" fillId="5" borderId="8" xfId="0" applyNumberFormat="1" applyFont="1" applyFill="1" applyBorder="1" applyAlignment="1" applyProtection="1">
      <alignment horizontal="center" vertical="center"/>
      <protection/>
    </xf>
    <xf numFmtId="165" fontId="4" fillId="0" borderId="8" xfId="0" applyNumberFormat="1" applyFont="1" applyFill="1" applyBorder="1" applyAlignment="1" applyProtection="1">
      <alignment horizontal="center" vertical="center"/>
      <protection/>
    </xf>
    <xf numFmtId="168" fontId="4" fillId="0" borderId="7" xfId="0" applyNumberFormat="1" applyFont="1" applyFill="1" applyBorder="1" applyAlignment="1" applyProtection="1">
      <alignment horizontal="left" vertical="center"/>
      <protection/>
    </xf>
    <xf numFmtId="168" fontId="4" fillId="0" borderId="8" xfId="0" applyNumberFormat="1" applyFont="1" applyFill="1" applyBorder="1" applyAlignment="1" applyProtection="1">
      <alignment horizontal="left" vertical="center"/>
      <protection/>
    </xf>
    <xf numFmtId="165" fontId="4" fillId="0" borderId="7" xfId="0" applyNumberFormat="1" applyFont="1" applyFill="1" applyBorder="1" applyAlignment="1" applyProtection="1">
      <alignment horizontal="center" vertical="center"/>
      <protection/>
    </xf>
    <xf numFmtId="165" fontId="4" fillId="0" borderId="9" xfId="0" applyNumberFormat="1" applyFont="1" applyFill="1" applyBorder="1" applyAlignment="1" applyProtection="1">
      <alignment horizontal="center" vertical="center"/>
      <protection/>
    </xf>
    <xf numFmtId="0" fontId="26" fillId="0" borderId="0" xfId="0" applyFont="1" applyAlignment="1">
      <alignment/>
    </xf>
    <xf numFmtId="171" fontId="26" fillId="0" borderId="0" xfId="0" applyNumberFormat="1" applyFont="1" applyFill="1" applyBorder="1" applyAlignment="1" applyProtection="1">
      <alignment horizontal="right" vertical="center"/>
      <protection/>
    </xf>
    <xf numFmtId="1" fontId="27" fillId="0" borderId="10" xfId="0" applyNumberFormat="1" applyFont="1" applyFill="1" applyBorder="1" applyAlignment="1" applyProtection="1">
      <alignment horizontal="center" vertical="center"/>
      <protection/>
    </xf>
    <xf numFmtId="14" fontId="11" fillId="4" borderId="5"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wrapText="1"/>
      <protection/>
    </xf>
    <xf numFmtId="0" fontId="11" fillId="0" borderId="0" xfId="0" applyFont="1" applyFill="1" applyAlignment="1" applyProtection="1">
      <alignment horizontal="left" vertical="center" wrapText="1"/>
      <protection/>
    </xf>
    <xf numFmtId="40" fontId="12" fillId="0" borderId="0" xfId="15" applyNumberFormat="1" applyFont="1" applyFill="1" applyBorder="1" applyAlignment="1" applyProtection="1">
      <alignment horizontal="center" vertical="center"/>
      <protection locked="0"/>
    </xf>
    <xf numFmtId="40" fontId="12" fillId="0" borderId="11" xfId="15" applyNumberFormat="1" applyFont="1" applyFill="1" applyBorder="1" applyAlignment="1" applyProtection="1">
      <alignment horizontal="center" vertical="center"/>
      <protection locked="0"/>
    </xf>
    <xf numFmtId="168" fontId="4" fillId="0" borderId="12" xfId="0" applyNumberFormat="1" applyFont="1" applyFill="1" applyBorder="1" applyAlignment="1" applyProtection="1">
      <alignment horizontal="left" vertical="center"/>
      <protection/>
    </xf>
    <xf numFmtId="168" fontId="4" fillId="0" borderId="13" xfId="0" applyNumberFormat="1" applyFont="1" applyFill="1" applyBorder="1" applyAlignment="1" applyProtection="1">
      <alignment horizontal="left" vertical="center"/>
      <protection/>
    </xf>
    <xf numFmtId="165" fontId="4" fillId="0" borderId="12" xfId="0" applyNumberFormat="1" applyFont="1" applyFill="1" applyBorder="1" applyAlignment="1" applyProtection="1">
      <alignment horizontal="right" vertical="center"/>
      <protection/>
    </xf>
    <xf numFmtId="187" fontId="23" fillId="6" borderId="5"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indent="1"/>
      <protection locked="0"/>
    </xf>
    <xf numFmtId="0" fontId="0" fillId="0" borderId="0" xfId="0" applyAlignment="1" applyProtection="1">
      <alignment/>
      <protection/>
    </xf>
    <xf numFmtId="164" fontId="0" fillId="0" borderId="0" xfId="0" applyNumberFormat="1" applyAlignment="1" applyProtection="1">
      <alignment horizontal="center"/>
      <protection/>
    </xf>
    <xf numFmtId="165" fontId="4" fillId="0" borderId="3" xfId="0" applyNumberFormat="1" applyFont="1" applyFill="1" applyBorder="1" applyAlignment="1" applyProtection="1">
      <alignment horizontal="center" vertical="center"/>
      <protection locked="0"/>
    </xf>
    <xf numFmtId="165" fontId="4" fillId="0" borderId="14" xfId="0" applyNumberFormat="1" applyFont="1" applyFill="1" applyBorder="1" applyAlignment="1" applyProtection="1">
      <alignment horizontal="center" vertical="center"/>
      <protection locked="0"/>
    </xf>
    <xf numFmtId="165" fontId="4" fillId="0" borderId="13" xfId="0" applyNumberFormat="1" applyFont="1" applyFill="1" applyBorder="1" applyAlignment="1" applyProtection="1">
      <alignment horizontal="center" vertical="center"/>
      <protection locked="0"/>
    </xf>
    <xf numFmtId="0" fontId="30" fillId="0" borderId="0" xfId="0" applyFont="1" applyFill="1" applyAlignment="1" applyProtection="1">
      <alignment vertical="center"/>
      <protection/>
    </xf>
    <xf numFmtId="0" fontId="30" fillId="0" borderId="0" xfId="0" applyFont="1" applyFill="1" applyBorder="1" applyAlignment="1" applyProtection="1">
      <alignment horizontal="left" indent="3"/>
      <protection/>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3" fillId="0" borderId="15" xfId="0" applyFont="1" applyFill="1" applyBorder="1" applyAlignment="1" applyProtection="1">
      <alignment horizontal="center" vertical="center"/>
      <protection/>
    </xf>
    <xf numFmtId="0" fontId="36" fillId="0" borderId="16" xfId="0" applyFont="1" applyFill="1" applyBorder="1" applyAlignment="1" applyProtection="1">
      <alignment horizontal="center" vertical="center"/>
      <protection/>
    </xf>
    <xf numFmtId="0" fontId="32" fillId="0" borderId="15" xfId="0" applyFont="1" applyFill="1" applyBorder="1" applyAlignment="1" applyProtection="1">
      <alignment horizontal="center" vertical="center"/>
      <protection/>
    </xf>
    <xf numFmtId="0" fontId="36" fillId="0" borderId="17" xfId="0" applyFont="1" applyFill="1" applyBorder="1" applyAlignment="1" applyProtection="1">
      <alignment horizontal="center" vertical="center"/>
      <protection/>
    </xf>
    <xf numFmtId="0" fontId="32" fillId="0" borderId="18" xfId="0" applyFont="1" applyFill="1" applyBorder="1" applyAlignment="1" applyProtection="1">
      <alignment horizontal="center" vertical="center"/>
      <protection/>
    </xf>
    <xf numFmtId="0" fontId="36" fillId="0" borderId="19" xfId="0" applyFont="1" applyFill="1" applyBorder="1" applyAlignment="1" applyProtection="1">
      <alignment horizontal="center" vertical="center"/>
      <protection/>
    </xf>
    <xf numFmtId="0" fontId="33" fillId="0" borderId="20" xfId="0" applyFont="1" applyFill="1" applyBorder="1" applyAlignment="1" applyProtection="1">
      <alignment horizontal="center" vertical="center"/>
      <protection/>
    </xf>
    <xf numFmtId="0" fontId="36" fillId="0" borderId="21" xfId="0" applyFont="1" applyFill="1" applyBorder="1" applyAlignment="1" applyProtection="1">
      <alignment horizontal="center" vertical="center"/>
      <protection/>
    </xf>
    <xf numFmtId="0" fontId="32" fillId="0" borderId="20" xfId="0" applyFont="1" applyFill="1" applyBorder="1" applyAlignment="1" applyProtection="1">
      <alignment horizontal="center" vertical="center"/>
      <protection/>
    </xf>
    <xf numFmtId="0" fontId="36" fillId="0" borderId="22" xfId="0" applyFont="1" applyFill="1" applyBorder="1" applyAlignment="1" applyProtection="1">
      <alignment horizontal="center" vertical="center"/>
      <protection/>
    </xf>
    <xf numFmtId="0" fontId="32" fillId="0" borderId="23" xfId="0" applyFont="1" applyFill="1" applyBorder="1" applyAlignment="1" applyProtection="1">
      <alignment horizontal="center" vertical="center"/>
      <protection/>
    </xf>
    <xf numFmtId="0" fontId="36" fillId="0" borderId="24" xfId="0" applyFont="1" applyFill="1" applyBorder="1" applyAlignment="1" applyProtection="1">
      <alignment horizontal="center" vertical="center"/>
      <protection/>
    </xf>
    <xf numFmtId="0" fontId="33" fillId="0" borderId="23" xfId="0" applyFont="1" applyFill="1" applyBorder="1" applyAlignment="1" applyProtection="1">
      <alignment horizontal="center" vertical="center"/>
      <protection/>
    </xf>
    <xf numFmtId="176" fontId="36" fillId="6" borderId="5" xfId="0" applyNumberFormat="1" applyFont="1" applyFill="1" applyBorder="1" applyAlignment="1" applyProtection="1">
      <alignment vertical="center"/>
      <protection locked="0"/>
    </xf>
    <xf numFmtId="0" fontId="4" fillId="0" borderId="25" xfId="0" applyFont="1" applyFill="1" applyBorder="1" applyAlignment="1" applyProtection="1">
      <alignment/>
      <protection/>
    </xf>
    <xf numFmtId="0" fontId="4" fillId="0" borderId="26" xfId="0" applyFont="1" applyFill="1" applyBorder="1" applyAlignment="1" applyProtection="1">
      <alignment horizontal="left" vertical="top"/>
      <protection/>
    </xf>
    <xf numFmtId="0" fontId="11" fillId="0" borderId="27" xfId="0" applyFont="1" applyFill="1" applyBorder="1" applyAlignment="1" applyProtection="1">
      <alignment horizontal="left" indent="1"/>
      <protection/>
    </xf>
    <xf numFmtId="0" fontId="4" fillId="0" borderId="28" xfId="0" applyFont="1" applyFill="1" applyBorder="1" applyAlignment="1" applyProtection="1">
      <alignment horizontal="left" vertical="top" indent="1"/>
      <protection/>
    </xf>
    <xf numFmtId="0" fontId="11" fillId="0" borderId="29" xfId="0" applyFont="1" applyFill="1" applyBorder="1" applyAlignment="1" applyProtection="1">
      <alignment horizontal="center" vertical="center"/>
      <protection locked="0"/>
    </xf>
    <xf numFmtId="190" fontId="5" fillId="7" borderId="1" xfId="0" applyNumberFormat="1" applyFont="1" applyFill="1" applyBorder="1" applyAlignment="1" applyProtection="1">
      <alignment vertical="center"/>
      <protection locked="0"/>
    </xf>
    <xf numFmtId="168" fontId="6" fillId="5" borderId="7" xfId="0" applyNumberFormat="1" applyFont="1" applyFill="1" applyBorder="1" applyAlignment="1" applyProtection="1">
      <alignment horizontal="left" vertical="center"/>
      <protection/>
    </xf>
    <xf numFmtId="168" fontId="6" fillId="5" borderId="10" xfId="0" applyNumberFormat="1" applyFont="1" applyFill="1" applyBorder="1" applyAlignment="1" applyProtection="1">
      <alignment horizontal="left" vertical="center"/>
      <protection/>
    </xf>
    <xf numFmtId="165" fontId="12" fillId="5" borderId="10" xfId="0" applyNumberFormat="1" applyFont="1" applyFill="1" applyBorder="1" applyAlignment="1" applyProtection="1">
      <alignment horizontal="center" vertical="center"/>
      <protection/>
    </xf>
    <xf numFmtId="165" fontId="12" fillId="5" borderId="8" xfId="0" applyNumberFormat="1" applyFont="1" applyFill="1" applyBorder="1" applyAlignment="1" applyProtection="1">
      <alignment horizontal="center" vertical="center"/>
      <protection/>
    </xf>
    <xf numFmtId="168" fontId="12" fillId="0" borderId="3" xfId="0" applyNumberFormat="1" applyFont="1" applyFill="1" applyBorder="1" applyAlignment="1" applyProtection="1">
      <alignment horizontal="left" vertical="center"/>
      <protection/>
    </xf>
    <xf numFmtId="168" fontId="12" fillId="0" borderId="4" xfId="0" applyNumberFormat="1" applyFont="1" applyFill="1" applyBorder="1" applyAlignment="1" applyProtection="1">
      <alignment horizontal="left" vertical="center"/>
      <protection/>
    </xf>
    <xf numFmtId="165" fontId="12" fillId="0" borderId="3" xfId="0" applyNumberFormat="1" applyFont="1" applyFill="1" applyBorder="1" applyAlignment="1" applyProtection="1">
      <alignment horizontal="center" vertical="center"/>
      <protection/>
    </xf>
    <xf numFmtId="165" fontId="12" fillId="0" borderId="6" xfId="0" applyNumberFormat="1" applyFont="1" applyFill="1" applyBorder="1" applyAlignment="1" applyProtection="1">
      <alignment horizontal="center" vertical="center"/>
      <protection/>
    </xf>
    <xf numFmtId="165" fontId="12" fillId="0" borderId="4"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locked="0"/>
    </xf>
    <xf numFmtId="165" fontId="6" fillId="5" borderId="10" xfId="0" applyNumberFormat="1" applyFont="1" applyFill="1" applyBorder="1" applyAlignment="1" applyProtection="1">
      <alignment horizontal="center" vertical="center"/>
      <protection/>
    </xf>
    <xf numFmtId="165" fontId="6" fillId="5" borderId="8" xfId="0" applyNumberFormat="1" applyFont="1" applyFill="1" applyBorder="1" applyAlignment="1" applyProtection="1">
      <alignment horizontal="center" vertical="center"/>
      <protection/>
    </xf>
    <xf numFmtId="171" fontId="4" fillId="0" borderId="0" xfId="0" applyNumberFormat="1" applyFont="1" applyFill="1" applyBorder="1" applyAlignment="1" applyProtection="1">
      <alignment horizontal="right"/>
      <protection/>
    </xf>
    <xf numFmtId="170" fontId="11" fillId="0" borderId="0" xfId="0" applyNumberFormat="1" applyFont="1" applyFill="1" applyBorder="1" applyAlignment="1" applyProtection="1">
      <alignment horizontal="right" vertical="center"/>
      <protection locked="0"/>
    </xf>
    <xf numFmtId="194" fontId="12" fillId="0" borderId="3" xfId="0" applyNumberFormat="1" applyFont="1" applyFill="1" applyBorder="1" applyAlignment="1" applyProtection="1">
      <alignment horizontal="center" vertical="center"/>
      <protection/>
    </xf>
    <xf numFmtId="171" fontId="8" fillId="0" borderId="0" xfId="16" applyNumberFormat="1" applyFont="1" applyFill="1" applyBorder="1" applyAlignment="1" applyProtection="1">
      <alignment horizontal="right" vertical="center"/>
      <protection/>
    </xf>
    <xf numFmtId="0" fontId="11" fillId="0" borderId="1" xfId="0" applyNumberFormat="1" applyFont="1" applyFill="1" applyBorder="1" applyAlignment="1" applyProtection="1">
      <alignment horizontal="center" vertical="center" shrinkToFit="1"/>
      <protection locked="0"/>
    </xf>
    <xf numFmtId="181" fontId="36" fillId="0" borderId="30" xfId="15" applyNumberFormat="1" applyFont="1" applyFill="1" applyBorder="1" applyAlignment="1" applyProtection="1">
      <alignment horizontal="center" vertical="center"/>
      <protection/>
    </xf>
    <xf numFmtId="0" fontId="32" fillId="0" borderId="31" xfId="0" applyFont="1" applyBorder="1" applyAlignment="1">
      <alignment horizontal="center" vertical="center"/>
    </xf>
    <xf numFmtId="0" fontId="43" fillId="0" borderId="0" xfId="0" applyFont="1" applyAlignment="1">
      <alignment vertical="center"/>
    </xf>
    <xf numFmtId="0" fontId="44" fillId="0" borderId="0" xfId="0" applyFont="1" applyAlignment="1">
      <alignment horizontal="center" vertical="center"/>
    </xf>
    <xf numFmtId="0" fontId="47" fillId="0" borderId="0" xfId="0" applyFont="1" applyAlignment="1">
      <alignment horizontal="left" vertical="center" indent="1"/>
    </xf>
    <xf numFmtId="0" fontId="48" fillId="8" borderId="7" xfId="0" applyFont="1" applyFill="1" applyBorder="1" applyAlignment="1">
      <alignment horizontal="left" vertical="center" indent="1"/>
    </xf>
    <xf numFmtId="0" fontId="47" fillId="4" borderId="7" xfId="0" applyFont="1" applyFill="1" applyBorder="1" applyAlignment="1">
      <alignment horizontal="left" vertical="center" indent="1"/>
    </xf>
    <xf numFmtId="0" fontId="48" fillId="9" borderId="7" xfId="0" applyFont="1" applyFill="1" applyBorder="1" applyAlignment="1">
      <alignment horizontal="left" vertical="center" indent="1"/>
    </xf>
    <xf numFmtId="0" fontId="45" fillId="0" borderId="1" xfId="0" applyFont="1" applyBorder="1" applyAlignment="1">
      <alignment horizontal="center" vertical="center"/>
    </xf>
    <xf numFmtId="0" fontId="46" fillId="10" borderId="1" xfId="0" applyFont="1" applyFill="1" applyBorder="1" applyAlignment="1">
      <alignment horizontal="center" vertical="center"/>
    </xf>
    <xf numFmtId="0" fontId="46" fillId="10" borderId="1" xfId="0" applyFont="1" applyFill="1" applyBorder="1" applyAlignment="1">
      <alignment horizontal="center" vertical="center"/>
    </xf>
    <xf numFmtId="49" fontId="7" fillId="0" borderId="26" xfId="0" applyNumberFormat="1" applyFont="1" applyFill="1" applyBorder="1" applyAlignment="1" applyProtection="1">
      <alignment horizontal="center" vertical="center"/>
      <protection/>
    </xf>
    <xf numFmtId="170" fontId="23" fillId="2" borderId="32" xfId="0" applyNumberFormat="1" applyFont="1" applyFill="1" applyBorder="1" applyAlignment="1" applyProtection="1">
      <alignment horizontal="right" vertical="center"/>
      <protection/>
    </xf>
    <xf numFmtId="170" fontId="23" fillId="2" borderId="30" xfId="0" applyNumberFormat="1" applyFont="1" applyFill="1" applyBorder="1" applyAlignment="1" applyProtection="1">
      <alignment horizontal="right" vertical="center"/>
      <protection/>
    </xf>
    <xf numFmtId="171" fontId="12" fillId="0" borderId="0" xfId="0" applyNumberFormat="1" applyFont="1" applyFill="1" applyBorder="1" applyAlignment="1" applyProtection="1">
      <alignment horizontal="right" vertical="center"/>
      <protection/>
    </xf>
    <xf numFmtId="0" fontId="12" fillId="0" borderId="29" xfId="0" applyFont="1" applyFill="1" applyBorder="1" applyAlignment="1" applyProtection="1">
      <alignment horizontal="center" vertical="center"/>
      <protection/>
    </xf>
    <xf numFmtId="0" fontId="12" fillId="0" borderId="33" xfId="0" applyFont="1" applyFill="1" applyBorder="1" applyAlignment="1" applyProtection="1">
      <alignment horizontal="center" vertical="center"/>
      <protection/>
    </xf>
    <xf numFmtId="14" fontId="30" fillId="0" borderId="0" xfId="0" applyNumberFormat="1" applyFont="1" applyFill="1" applyBorder="1" applyAlignment="1" applyProtection="1">
      <alignment horizontal="left" vertical="top"/>
      <protection/>
    </xf>
    <xf numFmtId="0" fontId="13" fillId="0" borderId="0" xfId="16" applyFont="1" applyFill="1" applyAlignment="1" applyProtection="1">
      <alignment horizontal="right" vertical="center"/>
      <protection/>
    </xf>
    <xf numFmtId="0" fontId="13" fillId="0" borderId="4" xfId="16" applyFont="1" applyFill="1" applyBorder="1" applyAlignment="1" applyProtection="1">
      <alignment horizontal="right" vertical="center"/>
      <protection/>
    </xf>
    <xf numFmtId="170" fontId="25" fillId="0" borderId="34" xfId="0" applyNumberFormat="1" applyFont="1" applyFill="1" applyBorder="1" applyAlignment="1" applyProtection="1">
      <alignment horizontal="center" vertical="center"/>
      <protection/>
    </xf>
    <xf numFmtId="170" fontId="25" fillId="0" borderId="35" xfId="0" applyNumberFormat="1" applyFont="1" applyFill="1" applyBorder="1" applyAlignment="1" applyProtection="1">
      <alignment horizontal="center" vertical="center"/>
      <protection/>
    </xf>
    <xf numFmtId="0" fontId="11" fillId="0" borderId="0" xfId="0" applyFont="1" applyFill="1" applyAlignment="1" applyProtection="1">
      <alignment horizontal="left" vertical="center" wrapText="1"/>
      <protection/>
    </xf>
    <xf numFmtId="0" fontId="11" fillId="0" borderId="25" xfId="0" applyFont="1" applyFill="1" applyBorder="1" applyAlignment="1" applyProtection="1">
      <alignment horizontal="left" vertical="center" wrapText="1"/>
      <protection/>
    </xf>
    <xf numFmtId="0" fontId="15" fillId="0" borderId="32" xfId="0" applyFont="1" applyFill="1" applyBorder="1" applyAlignment="1" applyProtection="1">
      <alignment horizontal="right" vertical="center" wrapText="1"/>
      <protection/>
    </xf>
    <xf numFmtId="0" fontId="15" fillId="0" borderId="36" xfId="0" applyFont="1" applyFill="1" applyBorder="1" applyAlignment="1" applyProtection="1">
      <alignment horizontal="right" vertical="center" wrapText="1"/>
      <protection/>
    </xf>
    <xf numFmtId="0" fontId="35" fillId="0" borderId="37" xfId="0" applyFont="1" applyFill="1" applyBorder="1" applyAlignment="1" applyProtection="1">
      <alignment horizontal="right" vertical="center" textRotation="90" wrapText="1" shrinkToFit="1"/>
      <protection/>
    </xf>
    <xf numFmtId="0" fontId="35" fillId="0" borderId="38" xfId="0" applyFont="1" applyFill="1" applyBorder="1" applyAlignment="1" applyProtection="1">
      <alignment horizontal="right" vertical="center" textRotation="90" shrinkToFit="1"/>
      <protection/>
    </xf>
    <xf numFmtId="0" fontId="35" fillId="0" borderId="2" xfId="0" applyFont="1" applyFill="1" applyBorder="1" applyAlignment="1" applyProtection="1">
      <alignment horizontal="right" vertical="center" textRotation="90" shrinkToFit="1"/>
      <protection/>
    </xf>
    <xf numFmtId="164" fontId="6" fillId="0" borderId="7" xfId="0" applyNumberFormat="1" applyFont="1" applyFill="1" applyBorder="1" applyAlignment="1" applyProtection="1">
      <alignment horizontal="center" vertical="center"/>
      <protection/>
    </xf>
    <xf numFmtId="164" fontId="6" fillId="0" borderId="10" xfId="0" applyNumberFormat="1" applyFont="1" applyFill="1" applyBorder="1" applyAlignment="1" applyProtection="1">
      <alignment horizontal="center" vertical="center"/>
      <protection/>
    </xf>
    <xf numFmtId="164" fontId="6" fillId="0" borderId="8" xfId="0" applyNumberFormat="1" applyFont="1" applyFill="1" applyBorder="1" applyAlignment="1" applyProtection="1">
      <alignment horizontal="center" vertical="center"/>
      <protection/>
    </xf>
    <xf numFmtId="49" fontId="15" fillId="0" borderId="39" xfId="0" applyNumberFormat="1" applyFont="1" applyBorder="1" applyAlignment="1" applyProtection="1">
      <alignment horizontal="center" vertical="center"/>
      <protection locked="0"/>
    </xf>
    <xf numFmtId="49" fontId="15" fillId="0" borderId="40" xfId="0" applyNumberFormat="1" applyFont="1" applyBorder="1" applyAlignment="1" applyProtection="1">
      <alignment horizontal="center" vertical="center"/>
      <protection locked="0"/>
    </xf>
    <xf numFmtId="0" fontId="15" fillId="0" borderId="0" xfId="0" applyFont="1" applyAlignment="1" applyProtection="1">
      <alignment horizontal="left" vertical="center" wrapText="1" indent="1"/>
      <protection/>
    </xf>
    <xf numFmtId="0" fontId="15" fillId="0" borderId="40" xfId="0" applyFont="1" applyBorder="1" applyAlignment="1" applyProtection="1">
      <alignment horizontal="left" vertical="center" wrapText="1" indent="1"/>
      <protection/>
    </xf>
    <xf numFmtId="0" fontId="37" fillId="0" borderId="0" xfId="16" applyFont="1" applyAlignment="1">
      <alignment horizontal="center" vertical="center"/>
    </xf>
    <xf numFmtId="0" fontId="39" fillId="0" borderId="0" xfId="0" applyFont="1" applyAlignment="1">
      <alignment horizontal="center" vertical="center"/>
    </xf>
    <xf numFmtId="0" fontId="38" fillId="4" borderId="0" xfId="16" applyFont="1" applyFill="1" applyAlignment="1">
      <alignment horizontal="center" vertical="center"/>
    </xf>
    <xf numFmtId="0" fontId="32" fillId="0" borderId="41" xfId="0"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4" fillId="0" borderId="42" xfId="0" applyFont="1" applyBorder="1" applyAlignment="1" applyProtection="1">
      <alignment horizontal="center" vertical="center"/>
      <protection/>
    </xf>
    <xf numFmtId="0" fontId="34" fillId="0" borderId="43" xfId="0" applyFont="1" applyBorder="1" applyAlignment="1" applyProtection="1">
      <alignment horizontal="center" vertical="center"/>
      <protection/>
    </xf>
    <xf numFmtId="0" fontId="35" fillId="0" borderId="44" xfId="0" applyFont="1" applyBorder="1" applyAlignment="1" applyProtection="1">
      <alignment horizontal="center" vertical="center"/>
      <protection/>
    </xf>
    <xf numFmtId="0" fontId="35" fillId="0" borderId="45" xfId="0" applyFont="1" applyBorder="1" applyAlignment="1" applyProtection="1">
      <alignment horizontal="center" vertical="center"/>
      <protection/>
    </xf>
    <xf numFmtId="0" fontId="35" fillId="0" borderId="46" xfId="0" applyFont="1" applyBorder="1" applyAlignment="1" applyProtection="1">
      <alignment horizontal="center" vertical="center"/>
      <protection/>
    </xf>
    <xf numFmtId="0" fontId="35" fillId="0" borderId="47" xfId="0" applyFont="1" applyBorder="1" applyAlignment="1" applyProtection="1">
      <alignment horizontal="center" vertical="center"/>
      <protection/>
    </xf>
    <xf numFmtId="0" fontId="35" fillId="0" borderId="42" xfId="0" applyFont="1" applyBorder="1" applyAlignment="1" applyProtection="1">
      <alignment horizontal="center" vertical="center"/>
      <protection/>
    </xf>
    <xf numFmtId="0" fontId="35" fillId="0" borderId="43" xfId="0" applyFont="1" applyBorder="1" applyAlignment="1" applyProtection="1">
      <alignment horizontal="center" vertical="center"/>
      <protection/>
    </xf>
    <xf numFmtId="0" fontId="35" fillId="0" borderId="48" xfId="0" applyFont="1" applyBorder="1" applyAlignment="1" applyProtection="1">
      <alignment horizontal="center" vertical="center"/>
      <protection/>
    </xf>
    <xf numFmtId="0" fontId="35" fillId="0" borderId="49" xfId="0" applyFont="1" applyBorder="1" applyAlignment="1" applyProtection="1">
      <alignment horizontal="center" vertical="center"/>
      <protection/>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4">
    <dxf>
      <font>
        <b/>
        <i val="0"/>
      </font>
      <fill>
        <patternFill>
          <bgColor rgb="FF00FFFF"/>
        </patternFill>
      </fill>
      <border/>
    </dxf>
    <dxf>
      <font>
        <b/>
        <i val="0"/>
      </font>
      <fill>
        <patternFill>
          <bgColor rgb="FFFFFFC0"/>
        </patternFill>
      </fill>
      <border/>
    </dxf>
    <dxf>
      <font>
        <b/>
        <i/>
      </font>
      <fill>
        <patternFill>
          <bgColor rgb="FFFFFFC0"/>
        </patternFill>
      </fill>
      <border/>
    </dxf>
    <dxf>
      <fill>
        <patternFill>
          <bgColor rgb="FF69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nuipp.fr/article326.html" TargetMode="External" /><Relationship Id="rId2" Type="http://schemas.openxmlformats.org/officeDocument/2006/relationships/hyperlink" Target="http://www.snuipp.fr/article327.html" TargetMode="External" /><Relationship Id="rId3" Type="http://schemas.openxmlformats.org/officeDocument/2006/relationships/hyperlink" Target="http://www.snuipp.fr/spip.php?article327" TargetMode="External" /><Relationship Id="rId4" Type="http://schemas.openxmlformats.org/officeDocument/2006/relationships/hyperlink" Target="http://www.snuipp.fr/spip.php?article326"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6"/>
  <sheetViews>
    <sheetView showGridLines="0" tabSelected="1" zoomScale="108" zoomScaleNormal="108" workbookViewId="0" topLeftCell="A1">
      <selection activeCell="B2" sqref="B2"/>
    </sheetView>
  </sheetViews>
  <sheetFormatPr defaultColWidth="11.00390625" defaultRowHeight="12.75"/>
  <cols>
    <col min="1" max="1" width="7.375" style="1" customWidth="1"/>
    <col min="2" max="2" width="40.875" style="1" customWidth="1"/>
    <col min="3" max="3" width="5.375" style="1" customWidth="1"/>
    <col min="4" max="4" width="39.625" style="1" customWidth="1"/>
    <col min="5" max="5" width="13.625" style="37" customWidth="1"/>
    <col min="6" max="6" width="13.625" style="1" customWidth="1"/>
    <col min="7" max="7" width="3.625" style="1" customWidth="1"/>
    <col min="8" max="9" width="6.625" style="1" customWidth="1"/>
    <col min="10" max="16384" width="11.50390625" style="1" customWidth="1"/>
  </cols>
  <sheetData>
    <row r="1" spans="2:6" ht="23.25" thickBot="1">
      <c r="B1" s="47" t="s">
        <v>73</v>
      </c>
      <c r="C1" s="2"/>
      <c r="D1" s="57" t="s">
        <v>30</v>
      </c>
      <c r="E1" s="163" t="s">
        <v>0</v>
      </c>
      <c r="F1" s="163"/>
    </row>
    <row r="2" spans="2:6" ht="19.5" customHeight="1" thickBot="1">
      <c r="B2" s="134"/>
      <c r="D2" s="54" t="s">
        <v>44</v>
      </c>
      <c r="E2" s="95">
        <v>37437</v>
      </c>
      <c r="F2" s="68">
        <v>53.9795</v>
      </c>
    </row>
    <row r="3" spans="2:6" ht="19.5" customHeight="1">
      <c r="B3" s="3"/>
      <c r="C3" s="111" t="s">
        <v>105</v>
      </c>
      <c r="D3" s="110"/>
      <c r="E3" s="50" t="s">
        <v>31</v>
      </c>
      <c r="F3" s="69">
        <f>ROUNDDOWN(F2/12,2)</f>
        <v>4.49</v>
      </c>
    </row>
    <row r="4" spans="2:5" ht="18.75">
      <c r="B4" s="5" t="s">
        <v>1</v>
      </c>
      <c r="C4" s="169"/>
      <c r="D4" s="169"/>
      <c r="E4" s="6"/>
    </row>
    <row r="5" spans="2:6" ht="18.75">
      <c r="B5" s="7"/>
      <c r="C5" s="3"/>
      <c r="D5" s="4"/>
      <c r="E5" s="150" t="s">
        <v>102</v>
      </c>
      <c r="F5" s="6"/>
    </row>
    <row r="6" spans="2:6" ht="14.25" thickBot="1">
      <c r="B6" s="8" t="s">
        <v>27</v>
      </c>
      <c r="C6" s="9"/>
      <c r="D6" s="4"/>
      <c r="E6" s="3"/>
      <c r="F6" s="6"/>
    </row>
    <row r="7" spans="2:6" ht="13.5" thickBot="1">
      <c r="B7" s="10"/>
      <c r="C7" s="10"/>
      <c r="D7" s="170" t="s">
        <v>103</v>
      </c>
      <c r="E7" s="171"/>
      <c r="F7" s="12">
        <v>289</v>
      </c>
    </row>
    <row r="8" spans="2:6" ht="13.5" thickBot="1">
      <c r="B8" s="11" t="s">
        <v>60</v>
      </c>
      <c r="C8" s="13"/>
      <c r="D8" s="4"/>
      <c r="E8" s="11" t="s">
        <v>64</v>
      </c>
      <c r="F8" s="12"/>
    </row>
    <row r="9" spans="2:6" ht="14.25" thickBot="1">
      <c r="B9" s="11" t="s">
        <v>3</v>
      </c>
      <c r="C9" s="13"/>
      <c r="D9" s="92"/>
      <c r="E9" s="93" t="s">
        <v>63</v>
      </c>
      <c r="F9" s="94">
        <f>SUM(F7:F8)</f>
        <v>289</v>
      </c>
    </row>
    <row r="10" spans="2:6" ht="13.5" thickBot="1">
      <c r="B10" s="11" t="s">
        <v>5</v>
      </c>
      <c r="C10" s="13"/>
      <c r="D10" s="4"/>
      <c r="E10" s="11" t="s">
        <v>2</v>
      </c>
      <c r="F10" s="13"/>
    </row>
    <row r="11" spans="2:6" ht="13.5" thickBot="1">
      <c r="B11" s="11" t="s">
        <v>7</v>
      </c>
      <c r="C11" s="13"/>
      <c r="D11" s="4"/>
      <c r="E11" s="14" t="s">
        <v>4</v>
      </c>
      <c r="F11" s="13">
        <v>1</v>
      </c>
    </row>
    <row r="12" spans="2:6" ht="13.5" thickBot="1">
      <c r="B12" s="11" t="s">
        <v>90</v>
      </c>
      <c r="C12" s="13"/>
      <c r="D12" s="4"/>
      <c r="E12" s="11" t="s">
        <v>6</v>
      </c>
      <c r="F12" s="15"/>
    </row>
    <row r="13" spans="2:6" ht="13.5" thickBot="1">
      <c r="B13" s="11" t="s">
        <v>72</v>
      </c>
      <c r="C13" s="13"/>
      <c r="D13" s="4"/>
      <c r="E13" s="11" t="s">
        <v>8</v>
      </c>
      <c r="F13" s="15"/>
    </row>
    <row r="14" spans="2:6" ht="13.5" thickBot="1">
      <c r="B14" s="166" t="s">
        <v>9</v>
      </c>
      <c r="C14" s="167">
        <f>SUM(C8:C11)</f>
        <v>0</v>
      </c>
      <c r="D14" s="4"/>
      <c r="E14" s="11" t="s">
        <v>71</v>
      </c>
      <c r="F14" s="16"/>
    </row>
    <row r="15" spans="2:6" ht="13.5" thickBot="1">
      <c r="B15" s="166"/>
      <c r="C15" s="168"/>
      <c r="D15" s="4"/>
      <c r="E15" s="11" t="s">
        <v>70</v>
      </c>
      <c r="F15" s="16"/>
    </row>
    <row r="16" spans="2:6" ht="13.5" thickBot="1">
      <c r="B16" s="11" t="s">
        <v>10</v>
      </c>
      <c r="C16" s="13" t="s">
        <v>68</v>
      </c>
      <c r="D16" s="4"/>
      <c r="E16" s="18"/>
      <c r="F16" s="19"/>
    </row>
    <row r="17" spans="2:6" ht="13.5" thickBot="1">
      <c r="B17" s="11"/>
      <c r="C17" s="133"/>
      <c r="D17" s="4"/>
      <c r="E17" s="4"/>
      <c r="F17" s="20" t="s">
        <v>33</v>
      </c>
    </row>
    <row r="18" spans="2:6" ht="13.5" thickBot="1">
      <c r="B18" s="11"/>
      <c r="C18" s="19"/>
      <c r="D18" s="4"/>
      <c r="E18" s="11" t="s">
        <v>11</v>
      </c>
      <c r="F18" s="15"/>
    </row>
    <row r="19" spans="1:6" ht="14.25" customHeight="1" thickBot="1">
      <c r="A19" s="4"/>
      <c r="B19" s="11" t="s">
        <v>92</v>
      </c>
      <c r="C19" s="151">
        <v>100</v>
      </c>
      <c r="D19" s="4"/>
      <c r="E19" s="11" t="s">
        <v>32</v>
      </c>
      <c r="F19" s="15"/>
    </row>
    <row r="20" spans="2:6" ht="14.25" customHeight="1" thickBot="1">
      <c r="B20" s="11" t="s">
        <v>91</v>
      </c>
      <c r="C20" s="13" t="s">
        <v>68</v>
      </c>
      <c r="E20" s="17"/>
      <c r="F20" s="21"/>
    </row>
    <row r="21" spans="2:6" ht="13.5" thickBot="1">
      <c r="B21" s="17"/>
      <c r="C21" s="19"/>
      <c r="E21" s="11" t="s">
        <v>34</v>
      </c>
      <c r="F21" s="15"/>
    </row>
    <row r="22" spans="2:6" ht="13.5" customHeight="1">
      <c r="B22" s="17"/>
      <c r="C22" s="19"/>
      <c r="E22" s="11"/>
      <c r="F22" s="148"/>
    </row>
    <row r="23" spans="2:4" ht="15.75" customHeight="1" thickBot="1">
      <c r="B23" s="17"/>
      <c r="C23" s="21"/>
      <c r="D23" s="11"/>
    </row>
    <row r="24" spans="2:6" s="22" customFormat="1" ht="13.5" thickBot="1">
      <c r="B24" s="1"/>
      <c r="C24" s="1"/>
      <c r="D24" s="4"/>
      <c r="E24" s="11" t="s">
        <v>56</v>
      </c>
      <c r="F24" s="15"/>
    </row>
    <row r="25" spans="2:6" s="26" customFormat="1" ht="11.25" customHeight="1" thickBot="1">
      <c r="B25" s="11"/>
      <c r="C25" s="1"/>
      <c r="D25" s="24"/>
      <c r="E25" s="147"/>
      <c r="F25" s="25"/>
    </row>
    <row r="26" spans="3:6" ht="21" customHeight="1" thickBot="1">
      <c r="C26" s="11"/>
      <c r="D26" s="11"/>
      <c r="E26" s="11" t="s">
        <v>96</v>
      </c>
      <c r="F26" s="27"/>
    </row>
    <row r="27" spans="2:6" s="30" customFormat="1" ht="12.75">
      <c r="B27" s="22"/>
      <c r="C27" s="23"/>
      <c r="D27" s="18"/>
      <c r="E27" s="19"/>
      <c r="F27" s="1"/>
    </row>
    <row r="28" spans="2:6" s="30" customFormat="1" ht="13.5">
      <c r="B28" s="60" t="s">
        <v>12</v>
      </c>
      <c r="C28" s="60"/>
      <c r="D28" s="60"/>
      <c r="E28" s="60"/>
      <c r="F28" s="61">
        <f>IF(C19&lt;&gt;"",F2*F9*C19/100,F2*F9)</f>
        <v>15600.0755</v>
      </c>
    </row>
    <row r="29" spans="2:6" ht="13.5">
      <c r="B29" s="60" t="s">
        <v>13</v>
      </c>
      <c r="C29" s="60"/>
      <c r="D29" s="60"/>
      <c r="E29" s="60"/>
      <c r="F29" s="61">
        <f>IF(C19&lt;&gt;"",F2*F10*C19/100,F2*F10)</f>
        <v>0</v>
      </c>
    </row>
    <row r="30" spans="2:6" s="30" customFormat="1" ht="24" customHeight="1">
      <c r="B30" s="28"/>
      <c r="C30" s="28"/>
      <c r="D30" s="28"/>
      <c r="E30" s="29"/>
      <c r="F30" s="1"/>
    </row>
    <row r="31" spans="2:6" ht="19.5" customHeight="1">
      <c r="B31" s="31" t="s">
        <v>14</v>
      </c>
      <c r="C31" s="32"/>
      <c r="D31" s="33"/>
      <c r="E31" s="33"/>
      <c r="F31" s="34" t="s">
        <v>38</v>
      </c>
    </row>
    <row r="32" spans="2:6" ht="12.75" customHeight="1">
      <c r="B32" s="28" t="s">
        <v>58</v>
      </c>
      <c r="C32" s="39"/>
      <c r="D32" s="39"/>
      <c r="E32" s="73"/>
      <c r="F32" s="37">
        <f>ROUNDDOWN(F28/12,2)</f>
        <v>1300</v>
      </c>
    </row>
    <row r="33" spans="2:6" ht="12.75" customHeight="1">
      <c r="B33" s="1" t="s">
        <v>28</v>
      </c>
      <c r="C33" s="36"/>
      <c r="D33" s="74"/>
      <c r="E33" s="73"/>
      <c r="F33" s="37">
        <f>ROUNDDOWN(F29/12,2)</f>
        <v>0</v>
      </c>
    </row>
    <row r="34" spans="2:6" ht="12.75" customHeight="1">
      <c r="B34" s="1" t="s">
        <v>57</v>
      </c>
      <c r="C34" s="39"/>
      <c r="D34" s="39"/>
      <c r="E34" s="75">
        <f>IF('taux prestations sociales'!E22=0," ",'taux prestations sociales'!E22)</f>
        <v>40.21</v>
      </c>
      <c r="F34" s="37">
        <f>'taux prestations sociales'!D22</f>
        <v>40.21</v>
      </c>
    </row>
    <row r="35" spans="2:6" ht="12.75" customHeight="1">
      <c r="B35" s="1" t="s">
        <v>35</v>
      </c>
      <c r="C35" s="39"/>
      <c r="D35" s="74"/>
      <c r="E35" s="73"/>
      <c r="F35" s="40">
        <f>F13</f>
        <v>0</v>
      </c>
    </row>
    <row r="36" spans="2:6" ht="12.75" customHeight="1">
      <c r="B36" s="1" t="s">
        <v>36</v>
      </c>
      <c r="C36" s="39"/>
      <c r="D36" s="39"/>
      <c r="E36" s="73"/>
      <c r="F36" s="37">
        <f>SUM(F14:F15)</f>
        <v>0</v>
      </c>
    </row>
    <row r="37" spans="2:6" ht="12.75" customHeight="1">
      <c r="B37" s="1" t="s">
        <v>45</v>
      </c>
      <c r="C37" s="39"/>
      <c r="D37" s="74"/>
      <c r="E37" s="73"/>
      <c r="F37" s="40">
        <f>IF(AND(C14=1,C16="O"),'taux prestations sociales'!D6,IF(AND(C14=2,C16="O"),'taux prestations sociales'!D7,IF(AND(C14=3,C16="O"),'taux prestations sociales'!D8,IF(AND(C14&gt;3,C16="O"),'taux prestations sociales'!D8+(C14-3)*'taux prestations sociales'!D9,0))))</f>
        <v>0</v>
      </c>
    </row>
    <row r="38" spans="2:6" ht="12.75">
      <c r="B38" s="1" t="s">
        <v>15</v>
      </c>
      <c r="C38" s="39"/>
      <c r="D38" s="39"/>
      <c r="E38" s="73"/>
      <c r="F38" s="37">
        <f>F18</f>
        <v>0</v>
      </c>
    </row>
    <row r="39" spans="2:6" s="42" customFormat="1" ht="15.75" customHeight="1">
      <c r="B39" s="1"/>
      <c r="C39" s="36"/>
      <c r="D39" s="10"/>
      <c r="E39" s="10"/>
      <c r="F39" s="2"/>
    </row>
    <row r="40" spans="2:6" ht="15" customHeight="1">
      <c r="B40" s="71" t="s">
        <v>16</v>
      </c>
      <c r="C40" s="56"/>
      <c r="D40" s="56"/>
      <c r="E40" s="56"/>
      <c r="F40" s="70">
        <f>SUM(F32:F38)</f>
        <v>1340.21</v>
      </c>
    </row>
    <row r="41" spans="2:6" s="30" customFormat="1" ht="24" customHeight="1">
      <c r="B41" s="1"/>
      <c r="C41" s="1"/>
      <c r="D41" s="1"/>
      <c r="E41" s="1"/>
      <c r="F41" s="37"/>
    </row>
    <row r="42" spans="2:6" ht="19.5" customHeight="1">
      <c r="B42" s="31" t="s">
        <v>17</v>
      </c>
      <c r="C42" s="32"/>
      <c r="D42" s="32"/>
      <c r="E42" s="32"/>
      <c r="F42" s="43"/>
    </row>
    <row r="43" spans="2:6" ht="12.75" customHeight="1">
      <c r="B43" s="1" t="s">
        <v>18</v>
      </c>
      <c r="C43" s="39"/>
      <c r="D43" s="39"/>
      <c r="E43" s="39"/>
      <c r="F43" s="37">
        <f>ROUND((F32*0.0785),2)</f>
        <v>102.05</v>
      </c>
    </row>
    <row r="44" spans="2:6" ht="12.75" customHeight="1">
      <c r="B44" s="1" t="s">
        <v>19</v>
      </c>
      <c r="C44" s="39"/>
      <c r="E44" s="1"/>
      <c r="F44" s="37">
        <f>ROUNDDOWN((F33*0.0785),2)</f>
        <v>0</v>
      </c>
    </row>
    <row r="45" spans="2:6" ht="12.75" customHeight="1">
      <c r="B45" s="1" t="s">
        <v>97</v>
      </c>
      <c r="C45" s="39"/>
      <c r="D45" s="39"/>
      <c r="E45" s="39"/>
      <c r="F45" s="37">
        <f>ROUNDDOWN((((F32+F33+F34+F36+F37+F38+F12-F26-F21)*0.97)*0.024),2)+ROUNDDOWN(F13*0.97*0.075,2)</f>
        <v>31.2</v>
      </c>
    </row>
    <row r="46" spans="2:6" ht="12.75">
      <c r="B46" s="1" t="s">
        <v>98</v>
      </c>
      <c r="C46" s="39"/>
      <c r="E46" s="1"/>
      <c r="F46" s="37">
        <f>ROUNDDOWN((((F32+F33+F34+F36+F37+F38+F12-F26-F21)*0.97)*0.051),2)</f>
        <v>66.3</v>
      </c>
    </row>
    <row r="47" spans="2:6" ht="12.75" customHeight="1" thickBot="1">
      <c r="B47" s="1" t="s">
        <v>99</v>
      </c>
      <c r="C47" s="39"/>
      <c r="D47" s="39"/>
      <c r="E47" s="39"/>
      <c r="F47" s="37">
        <f>ROUNDDOWN(((((F32+F33+F34+F35+F36+F37+F38+F12-F26-F21)*0.97)*0.005)),2)</f>
        <v>6.5</v>
      </c>
    </row>
    <row r="48" spans="2:9" ht="12.75" customHeight="1" thickBot="1">
      <c r="B48" s="1" t="s">
        <v>62</v>
      </c>
      <c r="C48" s="39"/>
      <c r="E48" s="1"/>
      <c r="F48" s="37">
        <f>IF(H48&lt;&gt;"",H48,IF(((F34+F36+F37+F12-F21)*0.05)&lt;0,0,IF(C19&lt;&gt;"",MIN(F2*F7*C19/100*0.2,ROUNDDOWN((F34+F36+F37+F12-F21)*0.05,2)),MIN(F2*F7*0.2,ROUNDDOWN((F34+F36+F37+F12-F21)*0.05,2)))))</f>
        <v>2.01</v>
      </c>
      <c r="G48" s="34" t="s">
        <v>69</v>
      </c>
      <c r="H48" s="99"/>
      <c r="I48" s="98"/>
    </row>
    <row r="49" spans="2:10" ht="12.75" customHeight="1" thickBot="1">
      <c r="B49" s="1" t="s">
        <v>67</v>
      </c>
      <c r="C49" s="39"/>
      <c r="E49" s="1"/>
      <c r="F49" s="37">
        <f>IF(F32&gt;'taux prestations sociales'!D20,ROUNDDOWN((((F32+F33+F34+F36+F37+F38-F26-F21-F48)-(F43+F44+(F38*7.85/100)))*0.01),2),0)</f>
        <v>0</v>
      </c>
      <c r="H49" s="96"/>
      <c r="I49" s="96"/>
      <c r="J49" s="96"/>
    </row>
    <row r="50" spans="2:10" ht="12.75" customHeight="1" thickBot="1">
      <c r="B50" s="1" t="s">
        <v>112</v>
      </c>
      <c r="C50" s="39"/>
      <c r="D50" s="39"/>
      <c r="E50" s="39"/>
      <c r="F50" s="37">
        <f>IF(C20="N",0,IF(H50&lt;&gt;"",H50,ROUNDDOWN(((F32+F33+F34+F13+F14)*'taux prestations sociales'!F25),2)+C14*'taux prestations sociales'!D29+C12*'taux prestations sociales'!D30+C13*'taux prestations sociales'!D31))</f>
        <v>33.5</v>
      </c>
      <c r="G50" s="34" t="s">
        <v>69</v>
      </c>
      <c r="H50" s="99"/>
      <c r="I50" s="96"/>
      <c r="J50" s="96"/>
    </row>
    <row r="51" spans="2:10" ht="12.75">
      <c r="B51" s="3" t="s">
        <v>95</v>
      </c>
      <c r="C51" s="41"/>
      <c r="D51" s="3"/>
      <c r="E51" s="3"/>
      <c r="F51" s="44">
        <f>F19</f>
        <v>0</v>
      </c>
      <c r="H51" s="96"/>
      <c r="I51" s="96"/>
      <c r="J51" s="96"/>
    </row>
    <row r="52" spans="2:6" s="42" customFormat="1" ht="15.75" customHeight="1">
      <c r="B52" s="1" t="s">
        <v>20</v>
      </c>
      <c r="C52" s="39"/>
      <c r="D52" s="39"/>
      <c r="E52" s="39"/>
      <c r="F52" s="37">
        <f>F24+F21</f>
        <v>0</v>
      </c>
    </row>
    <row r="53" spans="5:6" ht="15" customHeight="1">
      <c r="E53" s="1"/>
      <c r="F53" s="37"/>
    </row>
    <row r="54" spans="1:6" s="45" customFormat="1" ht="19.5" customHeight="1">
      <c r="A54" s="42"/>
      <c r="B54" s="71" t="s">
        <v>21</v>
      </c>
      <c r="C54" s="72"/>
      <c r="D54" s="72"/>
      <c r="E54" s="72"/>
      <c r="F54" s="70">
        <f>SUM(F43:F52)+F26</f>
        <v>241.56</v>
      </c>
    </row>
    <row r="55" spans="5:6" ht="25.5" customHeight="1">
      <c r="E55" s="1"/>
      <c r="F55" s="37"/>
    </row>
    <row r="56" spans="2:6" ht="20.25" customHeight="1">
      <c r="B56" s="71" t="s">
        <v>59</v>
      </c>
      <c r="C56" s="55"/>
      <c r="D56" s="55"/>
      <c r="E56" s="164">
        <f>F40-F54</f>
        <v>1098.65</v>
      </c>
      <c r="F56" s="165"/>
    </row>
    <row r="57" spans="2:6" s="22" customFormat="1" ht="24.75" customHeight="1">
      <c r="B57" s="46"/>
      <c r="C57" s="47"/>
      <c r="D57" s="35"/>
      <c r="E57" s="38" t="s">
        <v>43</v>
      </c>
      <c r="F57" s="58">
        <f>E56*6.55957</f>
        <v>7206.6715805</v>
      </c>
    </row>
    <row r="58" spans="2:6" s="22" customFormat="1" ht="9" customHeight="1">
      <c r="B58" s="46"/>
      <c r="C58" s="47"/>
      <c r="D58" s="35"/>
      <c r="E58" s="38"/>
      <c r="F58" s="58"/>
    </row>
    <row r="59" spans="2:6" s="26" customFormat="1" ht="20.25" customHeight="1">
      <c r="B59" s="131" t="s">
        <v>65</v>
      </c>
      <c r="C59" s="129"/>
      <c r="D59" s="129"/>
      <c r="E59" s="129"/>
      <c r="F59" s="172">
        <f>D62-F12+F48</f>
        <v>1169.8500000000001</v>
      </c>
    </row>
    <row r="60" spans="2:6" ht="21.75" customHeight="1">
      <c r="B60" s="132" t="s">
        <v>66</v>
      </c>
      <c r="C60" s="130"/>
      <c r="D60" s="130"/>
      <c r="E60" s="130"/>
      <c r="F60" s="173"/>
    </row>
    <row r="61" spans="2:6" ht="39.75" customHeight="1">
      <c r="B61" s="175" t="s">
        <v>101</v>
      </c>
      <c r="C61" s="175"/>
      <c r="D61" s="175"/>
      <c r="E61" s="175"/>
      <c r="F61" s="175"/>
    </row>
    <row r="62" spans="2:4" ht="28.5" customHeight="1">
      <c r="B62" s="176" t="s">
        <v>104</v>
      </c>
      <c r="C62" s="177"/>
      <c r="D62" s="152">
        <f>E56+F52+F50+F47+F45-F13+F12-F21-F48</f>
        <v>1167.8400000000001</v>
      </c>
    </row>
    <row r="63" ht="12.75">
      <c r="B63" s="66"/>
    </row>
    <row r="64" spans="2:5" ht="30.75" customHeight="1">
      <c r="B64" s="174" t="s">
        <v>42</v>
      </c>
      <c r="C64" s="174"/>
      <c r="D64" s="174"/>
      <c r="E64" s="97"/>
    </row>
    <row r="65" ht="12.75">
      <c r="B65" s="48"/>
    </row>
    <row r="66" ht="12.75">
      <c r="B66" s="30" t="s">
        <v>93</v>
      </c>
    </row>
  </sheetData>
  <sheetProtection password="CD3F" sheet="1" objects="1" scenarios="1"/>
  <mergeCells count="10">
    <mergeCell ref="F59:F60"/>
    <mergeCell ref="B64:D64"/>
    <mergeCell ref="B61:F61"/>
    <mergeCell ref="B62:C62"/>
    <mergeCell ref="E1:F1"/>
    <mergeCell ref="E56:F56"/>
    <mergeCell ref="B14:B15"/>
    <mergeCell ref="C14:C15"/>
    <mergeCell ref="C4:D4"/>
    <mergeCell ref="D7:E7"/>
  </mergeCells>
  <conditionalFormatting sqref="B32:F38">
    <cfRule type="expression" priority="1" dxfId="0" stopIfTrue="1">
      <formula>(EVEN(ROW())=ROW())</formula>
    </cfRule>
  </conditionalFormatting>
  <conditionalFormatting sqref="B43:F52 H48 H50">
    <cfRule type="expression" priority="2" dxfId="0" stopIfTrue="1">
      <formula>(ODD(ROW())=ROW())</formula>
    </cfRule>
  </conditionalFormatting>
  <dataValidations count="5">
    <dataValidation type="list" allowBlank="1" showInputMessage="1" showErrorMessage="1" sqref="C20:C22 C16">
      <formula1>"O,N"</formula1>
    </dataValidation>
    <dataValidation type="list" allowBlank="1" showInputMessage="1" showErrorMessage="1" sqref="F11">
      <formula1>"1,2,3"</formula1>
    </dataValidation>
    <dataValidation type="list" allowBlank="1" showInputMessage="1" sqref="C8:C13">
      <formula1>"1,2,3,4,5"</formula1>
    </dataValidation>
    <dataValidation allowBlank="1" showInputMessage="1" showErrorMessage="1" promptTitle="Nouveau" prompt="Compte tenu du calcul de la RAFP (retraite additionnelle) et de la cotisation MGEN, la retenue peut être différente de celle calculée automatiquement. Dans ce cas, indiquer le montant dans la case prévue à côté du montant calculé automatiquement." sqref="B2"/>
    <dataValidation type="list" showInputMessage="1" showErrorMessage="1" promptTitle="Attention" prompt="Cette case doit être remplie. Si vous êtes à temps complet, choisissez 100, à mi-temps 50 ... !!!" errorTitle="Attention" error="cette case doit être remplie. Si vous êtes à plein temps, choississez 100 % !!" sqref="C19">
      <formula1>"50,55,56,62,50,66,67,75,77,78,80,100"</formula1>
    </dataValidation>
  </dataValidations>
  <hyperlinks>
    <hyperlink ref="D7:E7" location="'indices-indemnités'!A1" display="Indice (sans NBI, ni bonifications indiciaires)    "/>
    <hyperlink ref="E5" location="'indices-indemnités'!A1" display="Indices, indemnités, ..."/>
  </hyperlinks>
  <printOptions horizontalCentered="1" verticalCentered="1"/>
  <pageMargins left="0.23" right="0.25" top="0.61" bottom="0.34" header="0.34" footer="0.22"/>
  <pageSetup fitToHeight="1" fitToWidth="1" horizontalDpi="600" verticalDpi="600" orientation="portrait" paperSize="9" scale="70" r:id="rId3"/>
  <headerFooter alignWithMargins="0">
    <oddHeader>&amp;C&amp;"Times,Italique gras"&amp;14Calcul du traitement</oddHeader>
  </headerFooter>
  <legacyDrawing r:id="rId2"/>
</worksheet>
</file>

<file path=xl/worksheets/sheet2.xml><?xml version="1.0" encoding="utf-8"?>
<worksheet xmlns="http://schemas.openxmlformats.org/spreadsheetml/2006/main" xmlns:r="http://schemas.openxmlformats.org/officeDocument/2006/relationships">
  <dimension ref="A2:G32"/>
  <sheetViews>
    <sheetView showGridLines="0" showRowColHeaders="0" showZeros="0" zoomScale="102" zoomScaleNormal="102" workbookViewId="0" topLeftCell="A7">
      <selection activeCell="F25" sqref="F25"/>
    </sheetView>
  </sheetViews>
  <sheetFormatPr defaultColWidth="11.00390625" defaultRowHeight="12.75"/>
  <cols>
    <col min="1" max="1" width="14.125" style="0" customWidth="1"/>
    <col min="2" max="2" width="31.50390625" style="0" customWidth="1"/>
    <col min="3" max="3" width="14.625" style="51" customWidth="1"/>
    <col min="4" max="4" width="11.625" style="0" bestFit="1" customWidth="1"/>
    <col min="5" max="5" width="11.875" style="0" bestFit="1" customWidth="1"/>
    <col min="6" max="6" width="12.125" style="0" bestFit="1" customWidth="1"/>
    <col min="7" max="7" width="4.50390625" style="0" customWidth="1"/>
  </cols>
  <sheetData>
    <row r="1" ht="24" customHeight="1"/>
    <row r="2" spans="2:6" s="65" customFormat="1" ht="27" customHeight="1">
      <c r="B2" s="104" t="s">
        <v>47</v>
      </c>
      <c r="C2" s="67">
        <v>37560</v>
      </c>
      <c r="D2" s="184" t="s">
        <v>48</v>
      </c>
      <c r="E2" s="185"/>
      <c r="F2" s="128">
        <v>367.87</v>
      </c>
    </row>
    <row r="3" spans="2:3" s="52" customFormat="1" ht="13.5" customHeight="1" thickBot="1">
      <c r="B3" s="59"/>
      <c r="C3" s="53"/>
    </row>
    <row r="4" spans="1:6" ht="16.5" customHeight="1" thickBot="1">
      <c r="A4" s="1"/>
      <c r="B4" s="49"/>
      <c r="C4" s="49"/>
      <c r="D4" s="181" t="s">
        <v>38</v>
      </c>
      <c r="E4" s="182"/>
      <c r="F4" s="183"/>
    </row>
    <row r="5" spans="1:6" ht="18" customHeight="1" thickBot="1">
      <c r="A5" s="1"/>
      <c r="B5" s="79" t="s">
        <v>22</v>
      </c>
      <c r="C5" s="80"/>
      <c r="D5" s="81" t="s">
        <v>29</v>
      </c>
      <c r="E5" s="82" t="s">
        <v>37</v>
      </c>
      <c r="F5" s="83" t="s">
        <v>46</v>
      </c>
    </row>
    <row r="6" spans="1:6" ht="13.5" customHeight="1">
      <c r="A6" s="1"/>
      <c r="B6" s="63" t="s">
        <v>23</v>
      </c>
      <c r="C6" s="64"/>
      <c r="D6" s="76">
        <v>2.29</v>
      </c>
      <c r="E6" s="77"/>
      <c r="F6" s="78"/>
    </row>
    <row r="7" spans="1:6" ht="13.5" customHeight="1">
      <c r="A7" s="1"/>
      <c r="B7" s="63" t="s">
        <v>39</v>
      </c>
      <c r="C7" s="64"/>
      <c r="D7" s="76">
        <f>IF(ROUNDDOWN((10.67*Traitement!C19/100)+((Traitement!$F$32+Traitement!$F$33)*0.03),2)&lt;=E7,E7,IF(ROUNDDOWN((10.67)+((Traitement!$F$32+Traitement!$F$33)*0.03),2)&gt;=F7,F7,ROUNDDOWN((10.67*Traitement!C19/100)+((Traitement!$F$32+Traitement!$F$33)*0.03),2)))</f>
        <v>71.26</v>
      </c>
      <c r="E7" s="77">
        <f>ROUNDDOWN(10.67+(Traitement!F2*plafonds!C4/12*0.03),2)</f>
        <v>71.26</v>
      </c>
      <c r="F7" s="78">
        <f>ROUNDDOWN(10.67+(Traitement!F2*plafonds!C5/12*0.03),2)</f>
        <v>107.42</v>
      </c>
    </row>
    <row r="8" spans="1:6" ht="13.5" customHeight="1">
      <c r="A8" s="1"/>
      <c r="B8" s="63" t="s">
        <v>40</v>
      </c>
      <c r="C8" s="64"/>
      <c r="D8" s="76">
        <f>IF(ROUNDDOWN((15.24*Traitement!C19/100)+((Traitement!$F$32+Traitement!$F$33)*0.08),2)&lt;=E8,E8,IF(ROUNDDOWN((15.24*Traitement!C19/100)+((Traitement!$F$32+Traitement!$F$33)*0.08),2)&gt;=F8,F8,ROUNDDOWN((15.24*Traitement!C19/100)+((Traitement!$F$32+Traitement!$F$33)*0.08),2)))</f>
        <v>176.81</v>
      </c>
      <c r="E8" s="77">
        <f>ROUNDDOWN(15.24+(Traitement!F2*plafonds!C4/12*0.08),2)</f>
        <v>176.81</v>
      </c>
      <c r="F8" s="78">
        <f>ROUNDDOWN((15.24*Traitement!C19/100)+(Traitement!F2*plafonds!C5/12*Traitement!C19/100*0.08),2)</f>
        <v>273.26</v>
      </c>
    </row>
    <row r="9" spans="1:6" ht="13.5" customHeight="1" thickBot="1">
      <c r="A9" s="1"/>
      <c r="B9" s="63" t="s">
        <v>41</v>
      </c>
      <c r="C9" s="64"/>
      <c r="D9" s="76">
        <f>IF(ROUNDDOWN((4.57*Traitement!C19/100)+((Traitement!$F$32+Traitement!$F$33)*0.06),2)&lt;=E9,E9,IF(ROUNDDOWN((4.57*Traitement!C19/100)+((Traitement!$F$32+Traitement!$F$33)*0.06),2)&gt;=F9,F9,ROUNDDOWN((4.57*Traitement!C19/100)+((Traitement!$F$32+Traitement!$F$33)*0.06),2)))</f>
        <v>125.75</v>
      </c>
      <c r="E9" s="77">
        <f>ROUNDDOWN(4.57+(Traitement!F2*plafonds!C4/12*0.06),2)</f>
        <v>125.75</v>
      </c>
      <c r="F9" s="78">
        <f>ROUNDDOWN((4.57*Traitement!C19/100)+(Traitement!F2*plafonds!C5/12*Traitement!C19/100*0.06),2)</f>
        <v>198.08</v>
      </c>
    </row>
    <row r="10" spans="1:6" ht="18" customHeight="1" thickBot="1">
      <c r="A10" s="178" t="s">
        <v>100</v>
      </c>
      <c r="B10" s="135" t="s">
        <v>24</v>
      </c>
      <c r="C10" s="136"/>
      <c r="D10" s="137"/>
      <c r="E10" s="137"/>
      <c r="F10" s="138"/>
    </row>
    <row r="11" spans="1:6" ht="13.5" customHeight="1">
      <c r="A11" s="179"/>
      <c r="B11" s="139" t="s">
        <v>49</v>
      </c>
      <c r="C11" s="140"/>
      <c r="D11" s="149">
        <f>ROUND($F$2*0.32,2)</f>
        <v>117.72</v>
      </c>
      <c r="E11" s="142"/>
      <c r="F11" s="143"/>
    </row>
    <row r="12" spans="1:7" ht="13.5" customHeight="1">
      <c r="A12" s="179"/>
      <c r="B12" s="139" t="s">
        <v>50</v>
      </c>
      <c r="C12" s="140"/>
      <c r="D12" s="149">
        <f>ROUND($F$2*0.73,2)</f>
        <v>268.55</v>
      </c>
      <c r="E12" s="142"/>
      <c r="F12" s="143"/>
      <c r="G12" s="62"/>
    </row>
    <row r="13" spans="1:7" ht="13.5" customHeight="1">
      <c r="A13" s="179"/>
      <c r="B13" s="139" t="s">
        <v>51</v>
      </c>
      <c r="C13" s="140"/>
      <c r="D13" s="149">
        <f>ROUND($F$2*1.14,2)</f>
        <v>419.37</v>
      </c>
      <c r="E13" s="142"/>
      <c r="F13" s="143"/>
      <c r="G13" s="62"/>
    </row>
    <row r="14" spans="1:7" ht="13.5" customHeight="1">
      <c r="A14" s="179"/>
      <c r="B14" s="139" t="s">
        <v>52</v>
      </c>
      <c r="C14" s="140"/>
      <c r="D14" s="149">
        <f>ROUND($F$2*1.55,2)</f>
        <v>570.2</v>
      </c>
      <c r="E14" s="142"/>
      <c r="F14" s="143"/>
      <c r="G14" s="62"/>
    </row>
    <row r="15" spans="1:7" ht="13.5" customHeight="1" thickBot="1">
      <c r="A15" s="179"/>
      <c r="B15" s="139" t="s">
        <v>53</v>
      </c>
      <c r="C15" s="140"/>
      <c r="D15" s="149">
        <f>ROUND($F$2*0.41,2)</f>
        <v>150.83</v>
      </c>
      <c r="E15" s="142"/>
      <c r="F15" s="143"/>
      <c r="G15" s="62"/>
    </row>
    <row r="16" spans="1:7" ht="18" customHeight="1" thickBot="1">
      <c r="A16" s="179"/>
      <c r="B16" s="135" t="s">
        <v>25</v>
      </c>
      <c r="C16" s="136"/>
      <c r="D16" s="144"/>
      <c r="E16" s="145"/>
      <c r="F16" s="146"/>
      <c r="G16" s="62"/>
    </row>
    <row r="17" spans="1:6" ht="13.5" customHeight="1">
      <c r="A17" s="179"/>
      <c r="B17" s="139" t="s">
        <v>54</v>
      </c>
      <c r="C17" s="140"/>
      <c r="D17" s="141">
        <f>ROUND($F$2*0.09,2)</f>
        <v>33.11</v>
      </c>
      <c r="E17" s="142"/>
      <c r="F17" s="143"/>
    </row>
    <row r="18" spans="1:6" ht="13.5" customHeight="1" thickBot="1">
      <c r="A18" s="180"/>
      <c r="B18" s="139" t="s">
        <v>55</v>
      </c>
      <c r="C18" s="140"/>
      <c r="D18" s="141">
        <f>ROUND($F$2*0.16,2)</f>
        <v>58.86</v>
      </c>
      <c r="E18" s="142"/>
      <c r="F18" s="143"/>
    </row>
    <row r="19" spans="1:7" ht="18" customHeight="1" thickBot="1">
      <c r="A19" s="1"/>
      <c r="B19" s="79" t="s">
        <v>26</v>
      </c>
      <c r="C19" s="84"/>
      <c r="D19" s="85"/>
      <c r="E19" s="85"/>
      <c r="F19" s="86"/>
      <c r="G19" s="62"/>
    </row>
    <row r="20" spans="1:7" ht="13.5" customHeight="1" thickBot="1">
      <c r="A20" s="1"/>
      <c r="B20" s="63"/>
      <c r="C20" s="64"/>
      <c r="D20" s="76">
        <f>ROUNDDOWN(Traitement!F2*plafonds!C6/12,2)</f>
        <v>1300</v>
      </c>
      <c r="E20" s="77"/>
      <c r="F20" s="78"/>
      <c r="G20" s="62"/>
    </row>
    <row r="21" spans="1:6" ht="13.5" customHeight="1" thickBot="1">
      <c r="A21" s="1"/>
      <c r="B21" s="79" t="s">
        <v>61</v>
      </c>
      <c r="C21" s="84"/>
      <c r="D21" s="85"/>
      <c r="E21" s="85"/>
      <c r="F21" s="86"/>
    </row>
    <row r="22" spans="1:6" ht="13.5" customHeight="1" thickBot="1">
      <c r="A22" s="1"/>
      <c r="B22" s="88"/>
      <c r="C22" s="89"/>
      <c r="D22" s="90">
        <f>IF(AND(Traitement!F11=1,ROUNDDOWN((Traitement!F32+Traitement!F33)*0.03,2)&gt;E22),ROUNDDOWN((Traitement!F32+Traitement!F33)*0.03,2),IF(AND(Traitement!F11=2,ROUNDDOWN((Traitement!F32+Traitement!F33)*0.01,2)&gt;E22),ROUNDDOWN((Traitement!F32+Traitement!F33)*0.01,2),IF(Traitement!F11=3,0,E22)))</f>
        <v>40.21</v>
      </c>
      <c r="E22" s="91">
        <f>IF(AND(Traitement!F11=1,(Traitement!F7+Traitement!F10)&lt;plafonds!C3),ROUNDDOWN(Traitement!F2*plafonds!C3/12*Traitement!C19/100*0.03,2),IF(AND(Traitement!F11=2,(Traitement!F7+Traitement!F10)&lt;plafonds!C3),ROUNDDOWN(Traitement!F2*plafonds!C3/12*Traitement!C19/100*0.01,2),0))</f>
        <v>40.21</v>
      </c>
      <c r="F22" s="87"/>
    </row>
    <row r="23" ht="13.5" customHeight="1">
      <c r="A23" s="1"/>
    </row>
    <row r="24" ht="18" customHeight="1">
      <c r="A24" s="1"/>
    </row>
    <row r="25" spans="2:6" ht="39.75" customHeight="1">
      <c r="B25" s="186" t="s">
        <v>106</v>
      </c>
      <c r="C25" s="186"/>
      <c r="D25" s="187"/>
      <c r="E25" s="67">
        <v>37256</v>
      </c>
      <c r="F25" s="103">
        <v>0.025</v>
      </c>
    </row>
    <row r="26" spans="2:6" ht="13.5" thickBot="1">
      <c r="B26" s="105"/>
      <c r="C26" s="106"/>
      <c r="D26" s="105"/>
      <c r="E26" s="105"/>
      <c r="F26" s="105"/>
    </row>
    <row r="27" spans="2:6" ht="14.25" thickBot="1">
      <c r="B27" s="49"/>
      <c r="C27" s="49"/>
      <c r="D27" s="181" t="s">
        <v>75</v>
      </c>
      <c r="E27" s="182"/>
      <c r="F27" s="183"/>
    </row>
    <row r="28" spans="2:6" ht="27" customHeight="1" thickBot="1">
      <c r="B28" s="79" t="s">
        <v>94</v>
      </c>
      <c r="C28" s="80"/>
      <c r="D28" s="81" t="s">
        <v>29</v>
      </c>
      <c r="E28" s="82" t="s">
        <v>37</v>
      </c>
      <c r="F28" s="83" t="s">
        <v>46</v>
      </c>
    </row>
    <row r="29" spans="2:6" ht="12.75">
      <c r="B29" s="63" t="s">
        <v>74</v>
      </c>
      <c r="C29" s="64"/>
      <c r="D29" s="107">
        <v>5</v>
      </c>
      <c r="E29" s="77"/>
      <c r="F29" s="78"/>
    </row>
    <row r="30" spans="2:6" ht="12.75">
      <c r="B30" s="63" t="s">
        <v>76</v>
      </c>
      <c r="C30" s="64"/>
      <c r="D30" s="107">
        <v>14</v>
      </c>
      <c r="E30" s="77"/>
      <c r="F30" s="78"/>
    </row>
    <row r="31" spans="2:6" ht="12.75">
      <c r="B31" s="63" t="s">
        <v>77</v>
      </c>
      <c r="C31" s="64"/>
      <c r="D31" s="107">
        <v>15.84</v>
      </c>
      <c r="E31" s="77"/>
      <c r="F31" s="78"/>
    </row>
    <row r="32" spans="2:6" ht="13.5" thickBot="1">
      <c r="B32" s="100" t="s">
        <v>78</v>
      </c>
      <c r="C32" s="101"/>
      <c r="D32" s="102" t="s">
        <v>79</v>
      </c>
      <c r="E32" s="108">
        <v>16.09</v>
      </c>
      <c r="F32" s="109">
        <v>37.75</v>
      </c>
    </row>
  </sheetData>
  <sheetProtection password="CD3F" sheet="1" objects="1" scenarios="1"/>
  <mergeCells count="5">
    <mergeCell ref="A10:A18"/>
    <mergeCell ref="D4:F4"/>
    <mergeCell ref="D2:E2"/>
    <mergeCell ref="D27:F27"/>
    <mergeCell ref="B25:D25"/>
  </mergeCells>
  <conditionalFormatting sqref="B5:F9 B28:F32">
    <cfRule type="expression" priority="1" dxfId="1" stopIfTrue="1">
      <formula>(EVEN(ROW())=ROW())</formula>
    </cfRule>
  </conditionalFormatting>
  <conditionalFormatting sqref="B20:F20 B22:F22">
    <cfRule type="expression" priority="2" dxfId="1" stopIfTrue="1">
      <formula>(EVEN(ROW())=ROW())</formula>
    </cfRule>
  </conditionalFormatting>
  <conditionalFormatting sqref="B10:F18">
    <cfRule type="expression" priority="3" dxfId="2" stopIfTrue="1">
      <formula>(ODD(ROW())=ROW())</formula>
    </cfRule>
  </conditionalFormatting>
  <printOptions/>
  <pageMargins left="0.7874015748031497" right="0.7874015748031497" top="0.984251968503937" bottom="0.984251968503937" header="0.5118110236220472" footer="0.5118110236220472"/>
  <pageSetup horizontalDpi="300" verticalDpi="300" orientation="landscape" paperSize="9" scale="120" r:id="rId1"/>
</worksheet>
</file>

<file path=xl/worksheets/sheet3.xml><?xml version="1.0" encoding="utf-8"?>
<worksheet xmlns="http://schemas.openxmlformats.org/spreadsheetml/2006/main" xmlns:r="http://schemas.openxmlformats.org/officeDocument/2006/relationships">
  <dimension ref="A1:G27"/>
  <sheetViews>
    <sheetView showGridLines="0" showRowColHeaders="0" workbookViewId="0" topLeftCell="A1">
      <selection activeCell="B2" sqref="B2:G2"/>
    </sheetView>
  </sheetViews>
  <sheetFormatPr defaultColWidth="11.00390625" defaultRowHeight="12.75"/>
  <cols>
    <col min="1" max="1" width="32.625" style="65" customWidth="1"/>
    <col min="2" max="2" width="11.50390625" style="112" customWidth="1"/>
    <col min="3" max="16384" width="11.50390625" style="65" customWidth="1"/>
  </cols>
  <sheetData>
    <row r="1" ht="30" customHeight="1">
      <c r="A1" s="190" t="s">
        <v>89</v>
      </c>
    </row>
    <row r="2" spans="1:7" ht="30">
      <c r="A2" s="190"/>
      <c r="B2" s="189" t="s">
        <v>85</v>
      </c>
      <c r="C2" s="189"/>
      <c r="D2" s="189"/>
      <c r="E2" s="189"/>
      <c r="F2" s="189"/>
      <c r="G2" s="189"/>
    </row>
    <row r="3" spans="2:7" ht="12" customHeight="1" thickBot="1">
      <c r="B3" s="114"/>
      <c r="C3" s="113"/>
      <c r="D3" s="113"/>
      <c r="E3" s="113"/>
      <c r="F3" s="113"/>
      <c r="G3" s="113"/>
    </row>
    <row r="4" spans="2:7" ht="18.75" customHeight="1">
      <c r="B4" s="153" t="s">
        <v>82</v>
      </c>
      <c r="C4" s="191"/>
      <c r="D4" s="153" t="s">
        <v>83</v>
      </c>
      <c r="E4" s="191"/>
      <c r="F4" s="153" t="s">
        <v>84</v>
      </c>
      <c r="G4" s="191"/>
    </row>
    <row r="5" spans="2:7" ht="19.5" customHeight="1" thickBot="1">
      <c r="B5" s="192"/>
      <c r="C5" s="193"/>
      <c r="D5" s="194"/>
      <c r="E5" s="195"/>
      <c r="F5" s="194"/>
      <c r="G5" s="195"/>
    </row>
    <row r="6" spans="2:7" ht="13.5" customHeight="1">
      <c r="B6" s="196" t="s">
        <v>80</v>
      </c>
      <c r="C6" s="200" t="s">
        <v>81</v>
      </c>
      <c r="D6" s="202" t="s">
        <v>80</v>
      </c>
      <c r="E6" s="204" t="s">
        <v>81</v>
      </c>
      <c r="F6" s="202" t="s">
        <v>80</v>
      </c>
      <c r="G6" s="198" t="s">
        <v>81</v>
      </c>
    </row>
    <row r="7" spans="2:7" ht="13.5" customHeight="1" thickBot="1">
      <c r="B7" s="197"/>
      <c r="C7" s="201"/>
      <c r="D7" s="203"/>
      <c r="E7" s="205"/>
      <c r="F7" s="203"/>
      <c r="G7" s="199"/>
    </row>
    <row r="8" spans="2:7" ht="21" thickTop="1">
      <c r="B8" s="115">
        <v>1</v>
      </c>
      <c r="C8" s="116">
        <v>341</v>
      </c>
      <c r="D8" s="117">
        <v>1</v>
      </c>
      <c r="E8" s="118">
        <v>349</v>
      </c>
      <c r="F8" s="119">
        <v>1</v>
      </c>
      <c r="G8" s="120">
        <v>495</v>
      </c>
    </row>
    <row r="9" spans="2:7" ht="20.25">
      <c r="B9" s="121">
        <v>2</v>
      </c>
      <c r="C9" s="122">
        <v>357</v>
      </c>
      <c r="D9" s="123">
        <v>2</v>
      </c>
      <c r="E9" s="124">
        <v>376</v>
      </c>
      <c r="F9" s="123">
        <v>2</v>
      </c>
      <c r="G9" s="122">
        <v>560</v>
      </c>
    </row>
    <row r="10" spans="2:7" ht="20.25">
      <c r="B10" s="121">
        <v>3</v>
      </c>
      <c r="C10" s="122">
        <v>366</v>
      </c>
      <c r="D10" s="123">
        <v>3</v>
      </c>
      <c r="E10" s="124">
        <v>395</v>
      </c>
      <c r="F10" s="123">
        <v>3</v>
      </c>
      <c r="G10" s="122">
        <v>601</v>
      </c>
    </row>
    <row r="11" spans="2:7" ht="20.25">
      <c r="B11" s="121">
        <v>4</v>
      </c>
      <c r="C11" s="122">
        <v>373</v>
      </c>
      <c r="D11" s="123">
        <v>4</v>
      </c>
      <c r="E11" s="124">
        <v>416</v>
      </c>
      <c r="F11" s="123">
        <v>4</v>
      </c>
      <c r="G11" s="122">
        <v>642</v>
      </c>
    </row>
    <row r="12" spans="2:7" ht="20.25">
      <c r="B12" s="121">
        <v>5</v>
      </c>
      <c r="C12" s="122">
        <v>383</v>
      </c>
      <c r="D12" s="123">
        <v>5</v>
      </c>
      <c r="E12" s="124">
        <v>439</v>
      </c>
      <c r="F12" s="123">
        <v>5</v>
      </c>
      <c r="G12" s="122">
        <v>695</v>
      </c>
    </row>
    <row r="13" spans="2:7" ht="20.25">
      <c r="B13" s="121">
        <v>6</v>
      </c>
      <c r="C13" s="122">
        <v>390</v>
      </c>
      <c r="D13" s="123">
        <v>6</v>
      </c>
      <c r="E13" s="124">
        <v>467</v>
      </c>
      <c r="F13" s="123">
        <v>6</v>
      </c>
      <c r="G13" s="122">
        <v>741</v>
      </c>
    </row>
    <row r="14" spans="2:7" ht="21" thickBot="1">
      <c r="B14" s="121">
        <v>7</v>
      </c>
      <c r="C14" s="122">
        <v>399</v>
      </c>
      <c r="D14" s="123">
        <v>7</v>
      </c>
      <c r="E14" s="124">
        <v>495</v>
      </c>
      <c r="F14" s="125">
        <v>7</v>
      </c>
      <c r="G14" s="126">
        <v>783</v>
      </c>
    </row>
    <row r="15" spans="2:7" ht="20.25">
      <c r="B15" s="121">
        <v>8</v>
      </c>
      <c r="C15" s="122">
        <v>420</v>
      </c>
      <c r="D15" s="123">
        <v>8</v>
      </c>
      <c r="E15" s="122">
        <v>531</v>
      </c>
      <c r="F15" s="113"/>
      <c r="G15" s="113"/>
    </row>
    <row r="16" spans="2:7" ht="20.25">
      <c r="B16" s="121">
        <v>9</v>
      </c>
      <c r="C16" s="122">
        <v>441</v>
      </c>
      <c r="D16" s="123">
        <v>9</v>
      </c>
      <c r="E16" s="122">
        <v>567</v>
      </c>
      <c r="F16" s="113"/>
      <c r="G16" s="113"/>
    </row>
    <row r="17" spans="2:7" ht="20.25">
      <c r="B17" s="121">
        <v>10</v>
      </c>
      <c r="C17" s="122">
        <v>469</v>
      </c>
      <c r="D17" s="123">
        <v>10</v>
      </c>
      <c r="E17" s="122">
        <v>612</v>
      </c>
      <c r="F17" s="113"/>
      <c r="G17" s="113"/>
    </row>
    <row r="18" spans="2:7" ht="21" thickBot="1">
      <c r="B18" s="127">
        <v>11</v>
      </c>
      <c r="C18" s="126">
        <v>515</v>
      </c>
      <c r="D18" s="125">
        <v>11</v>
      </c>
      <c r="E18" s="126">
        <v>658</v>
      </c>
      <c r="F18" s="113"/>
      <c r="G18" s="113"/>
    </row>
    <row r="19" spans="2:7" ht="12" customHeight="1">
      <c r="B19" s="114"/>
      <c r="C19" s="113"/>
      <c r="D19" s="113"/>
      <c r="E19" s="113"/>
      <c r="F19" s="113"/>
      <c r="G19" s="113"/>
    </row>
    <row r="20" spans="2:7" ht="30">
      <c r="B20" s="189" t="s">
        <v>86</v>
      </c>
      <c r="C20" s="189"/>
      <c r="D20" s="189"/>
      <c r="E20" s="189"/>
      <c r="F20" s="189"/>
      <c r="G20" s="189"/>
    </row>
    <row r="21" spans="2:7" ht="12" customHeight="1">
      <c r="B21" s="114"/>
      <c r="C21" s="113"/>
      <c r="D21" s="113"/>
      <c r="E21" s="113"/>
      <c r="F21" s="113"/>
      <c r="G21" s="113"/>
    </row>
    <row r="22" spans="2:7" ht="20.25">
      <c r="B22" s="188" t="s">
        <v>87</v>
      </c>
      <c r="C22" s="188"/>
      <c r="D22" s="188"/>
      <c r="E22" s="188"/>
      <c r="F22" s="188"/>
      <c r="G22" s="188"/>
    </row>
    <row r="23" spans="2:7" ht="20.25">
      <c r="B23" s="114"/>
      <c r="C23" s="113"/>
      <c r="D23" s="113"/>
      <c r="E23" s="113"/>
      <c r="F23" s="113"/>
      <c r="G23" s="113"/>
    </row>
    <row r="24" spans="2:7" ht="20.25">
      <c r="B24" s="114"/>
      <c r="C24" s="113"/>
      <c r="D24" s="113"/>
      <c r="E24" s="113"/>
      <c r="F24" s="113"/>
      <c r="G24" s="113"/>
    </row>
    <row r="25" spans="2:7" ht="30">
      <c r="B25" s="189" t="s">
        <v>88</v>
      </c>
      <c r="C25" s="189"/>
      <c r="D25" s="189"/>
      <c r="E25" s="189"/>
      <c r="F25" s="189"/>
      <c r="G25" s="189"/>
    </row>
    <row r="26" spans="2:7" ht="20.25">
      <c r="B26" s="114"/>
      <c r="C26" s="113"/>
      <c r="D26" s="113"/>
      <c r="E26" s="113"/>
      <c r="F26" s="113"/>
      <c r="G26" s="113"/>
    </row>
    <row r="27" spans="2:7" ht="20.25">
      <c r="B27" s="188" t="s">
        <v>87</v>
      </c>
      <c r="C27" s="188"/>
      <c r="D27" s="188"/>
      <c r="E27" s="188"/>
      <c r="F27" s="188"/>
      <c r="G27" s="188"/>
    </row>
  </sheetData>
  <sheetProtection password="CD3F" sheet="1" objects="1" scenarios="1"/>
  <mergeCells count="15">
    <mergeCell ref="G6:G7"/>
    <mergeCell ref="C6:C7"/>
    <mergeCell ref="D6:D7"/>
    <mergeCell ref="E6:E7"/>
    <mergeCell ref="F6:F7"/>
    <mergeCell ref="B27:G27"/>
    <mergeCell ref="B25:G25"/>
    <mergeCell ref="A1:A2"/>
    <mergeCell ref="B2:G2"/>
    <mergeCell ref="B4:C5"/>
    <mergeCell ref="D4:E5"/>
    <mergeCell ref="F4:G5"/>
    <mergeCell ref="B20:G20"/>
    <mergeCell ref="B22:G22"/>
    <mergeCell ref="B6:B7"/>
  </mergeCells>
  <conditionalFormatting sqref="B8:C18">
    <cfRule type="expression" priority="1" dxfId="3" stopIfTrue="1">
      <formula>(EVEN(ROW())=ROW())</formula>
    </cfRule>
  </conditionalFormatting>
  <conditionalFormatting sqref="D8:E18 F8:G14">
    <cfRule type="expression" priority="2" dxfId="3" stopIfTrue="1">
      <formula>(EVEN(ROW())=ROW())</formula>
    </cfRule>
  </conditionalFormatting>
  <hyperlinks>
    <hyperlink ref="B22:C22" r:id="rId1" display="Montant : cliquer ici"/>
    <hyperlink ref="B27:C27" r:id="rId2" display="Montant : cliquer ici"/>
    <hyperlink ref="A1" location="Traitement!A1" display="RETOUR"/>
    <hyperlink ref="B27" r:id="rId3" display="Montant : cliquer ici"/>
    <hyperlink ref="B22:G22" r:id="rId4" display="Montant : cliquer ici"/>
  </hyperlinks>
  <printOptions/>
  <pageMargins left="0.75" right="0.75" top="1" bottom="1" header="0.4921259845" footer="0.4921259845"/>
  <pageSetup horizontalDpi="600" verticalDpi="600" orientation="portrait" paperSize="9" r:id="rId5"/>
</worksheet>
</file>

<file path=xl/worksheets/sheet4.xml><?xml version="1.0" encoding="utf-8"?>
<worksheet xmlns="http://schemas.openxmlformats.org/spreadsheetml/2006/main" xmlns:r="http://schemas.openxmlformats.org/officeDocument/2006/relationships">
  <dimension ref="B2:C6"/>
  <sheetViews>
    <sheetView showGridLines="0" showRowColHeaders="0" workbookViewId="0" topLeftCell="A1">
      <selection activeCell="E2" sqref="E2"/>
    </sheetView>
  </sheetViews>
  <sheetFormatPr defaultColWidth="11.00390625" defaultRowHeight="12.75"/>
  <cols>
    <col min="1" max="1" width="11.50390625" style="154" customWidth="1"/>
    <col min="2" max="2" width="48.50390625" style="156" customWidth="1"/>
    <col min="3" max="3" width="14.00390625" style="155" bestFit="1" customWidth="1"/>
    <col min="4" max="16384" width="11.50390625" style="154" customWidth="1"/>
  </cols>
  <sheetData>
    <row r="1" ht="45" thickBot="1"/>
    <row r="2" ht="24" thickBot="1">
      <c r="C2" s="160" t="s">
        <v>110</v>
      </c>
    </row>
    <row r="3" spans="2:3" ht="65.25" customHeight="1" thickBot="1">
      <c r="B3" s="157" t="s">
        <v>111</v>
      </c>
      <c r="C3" s="161">
        <v>298</v>
      </c>
    </row>
    <row r="4" spans="2:3" ht="65.25" customHeight="1" thickBot="1">
      <c r="B4" s="159" t="s">
        <v>107</v>
      </c>
      <c r="C4" s="161">
        <v>449</v>
      </c>
    </row>
    <row r="5" spans="2:3" ht="65.25" customHeight="1" thickBot="1">
      <c r="B5" s="159" t="s">
        <v>108</v>
      </c>
      <c r="C5" s="161">
        <v>717</v>
      </c>
    </row>
    <row r="6" spans="2:3" ht="65.25" customHeight="1" thickBot="1">
      <c r="B6" s="158" t="s">
        <v>109</v>
      </c>
      <c r="C6" s="162">
        <v>289</v>
      </c>
    </row>
  </sheetData>
  <sheetProtection password="CD3F" sheet="1" objects="1" scenarios="1" selectLockedCells="1"/>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SNUipp du Rhone SNUipp</cp:lastModifiedBy>
  <cp:lastPrinted>2006-06-21T14:17:35Z</cp:lastPrinted>
  <dcterms:created xsi:type="dcterms:W3CDTF">2001-02-02T10:24:45Z</dcterms:created>
  <dcterms:modified xsi:type="dcterms:W3CDTF">2007-01-19T15:18:51Z</dcterms:modified>
  <cp:category/>
  <cp:version/>
  <cp:contentType/>
  <cp:contentStatus/>
</cp:coreProperties>
</file>