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955" yWindow="65521" windowWidth="6000" windowHeight="6600" tabRatio="601" activeTab="0"/>
  </bookViews>
  <sheets>
    <sheet name="Données" sheetId="1" r:id="rId1"/>
    <sheet name="Traitement" sheetId="2" r:id="rId2"/>
    <sheet name="taux prestations sociales" sheetId="3" r:id="rId3"/>
    <sheet name="indices-indemnités" sheetId="4" r:id="rId4"/>
    <sheet name="plafonds et taux" sheetId="5" r:id="rId5"/>
  </sheets>
  <definedNames>
    <definedName name="_xlnm.Print_Area" localSheetId="1">'Traitement'!$B$1:$I$45</definedName>
  </definedNames>
  <calcPr fullCalcOnLoad="1"/>
</workbook>
</file>

<file path=xl/comments2.xml><?xml version="1.0" encoding="utf-8"?>
<comments xmlns="http://schemas.openxmlformats.org/spreadsheetml/2006/main">
  <authors>
    <author>Auteur</author>
  </authors>
  <commentList>
    <comment ref="I29" authorId="0">
      <text>
        <r>
          <rPr>
            <b/>
            <sz val="10"/>
            <rFont val="Times New Roman"/>
            <family val="1"/>
          </rPr>
          <t>Si le montant de la RAFP  n'est pas celui indiqué, noter ce montant dans la case de droite</t>
        </r>
      </text>
    </comment>
    <comment ref="I31" authorId="0">
      <text>
        <r>
          <rPr>
            <b/>
            <sz val="10"/>
            <rFont val="Times New Roman"/>
            <family val="1"/>
          </rPr>
          <t>Si le montant de la MGEN n'est pas celui indiqué, noter ce montant dans la case de droite</t>
        </r>
      </text>
    </comment>
  </commentList>
</comments>
</file>

<file path=xl/sharedStrings.xml><?xml version="1.0" encoding="utf-8"?>
<sst xmlns="http://schemas.openxmlformats.org/spreadsheetml/2006/main" count="166" uniqueCount="140">
  <si>
    <t>à mettre à jour</t>
  </si>
  <si>
    <t>Nbre de points de NBI</t>
  </si>
  <si>
    <t>Nbre d'enfants à charge ayant de 11 à 16 ans :</t>
  </si>
  <si>
    <t>Zone de résidence (1, 2 ou 3)</t>
  </si>
  <si>
    <t>Nbre d'enfants à charge ayant de 16 à 18 ans :</t>
  </si>
  <si>
    <t>IRL (le cas échéant)</t>
  </si>
  <si>
    <t>Nbre d'enfants à charge ayant de 18 à 20 ans :</t>
  </si>
  <si>
    <t>ISSR (ind. de remplacement)</t>
  </si>
  <si>
    <t>Percevez-vous le supplément familial ? (O/N)</t>
  </si>
  <si>
    <t>Rappel rémunération en brut</t>
  </si>
  <si>
    <t>Traitement brut annuel NBI</t>
  </si>
  <si>
    <t>A PAYER</t>
  </si>
  <si>
    <t>Autre (rappel rémunérations, ...)</t>
  </si>
  <si>
    <t>TOTAL A PAYER</t>
  </si>
  <si>
    <t>A DEDUIRE</t>
  </si>
  <si>
    <t>Autres déductions (pensions alimentaires, frais divers, remboursements trop perçus, …)</t>
  </si>
  <si>
    <t>TOTAL A DEDUIRE</t>
  </si>
  <si>
    <t>Supplément familial</t>
  </si>
  <si>
    <t>1 enfant :</t>
  </si>
  <si>
    <t>Allocations familiales</t>
  </si>
  <si>
    <t>Majoration allocations familiales</t>
  </si>
  <si>
    <t>Seuil d'assujetissement à la contribution solidarité</t>
  </si>
  <si>
    <t>Valeur</t>
  </si>
  <si>
    <t>Régul. cotisations AC AA ou MGEN</t>
  </si>
  <si>
    <t>Indemnité de sujétion spéciales de remplacement (ISSR)</t>
  </si>
  <si>
    <t>Total autres indemnités</t>
  </si>
  <si>
    <t>Minimum</t>
  </si>
  <si>
    <t>en Euros (€)</t>
  </si>
  <si>
    <t>2 enfants : 10,67 € + 3% du brut :</t>
  </si>
  <si>
    <t>3 enfants : 15,24 € + 8% du brut :</t>
  </si>
  <si>
    <t>par enfant en plus : 4,57 € + 6% du brut :</t>
  </si>
  <si>
    <t>soit en Francs</t>
  </si>
  <si>
    <t>Supplément familial (voir taux)</t>
  </si>
  <si>
    <t>Maximum</t>
  </si>
  <si>
    <t>Taux prestations familiales au</t>
  </si>
  <si>
    <t>base mensuelle</t>
  </si>
  <si>
    <t>2 enfants (32 % base mensuelle) :</t>
  </si>
  <si>
    <t>3 enfants (73 % base mensuelle) :</t>
  </si>
  <si>
    <t>4 enfants (114 % base mensuelle)  :</t>
  </si>
  <si>
    <t>5 enfants (155 % base mensuelle)  :</t>
  </si>
  <si>
    <t>par enfant en plus (41 % base mensuelle) :</t>
  </si>
  <si>
    <t>enfant entre 11 et 16 ans (9 % base mensuelle) :</t>
  </si>
  <si>
    <t xml:space="preserve">enfant entre 16 et 18 ans (16 % base mensuelle) : </t>
  </si>
  <si>
    <t xml:space="preserve">Indemnité de résidence  (Zone 1 : 3% du Traitement brut ; Zone 2 : 1% ; Zone 3 : 0%)             </t>
  </si>
  <si>
    <t>Nbre d'enfants à charge de moins de 11 ans :</t>
  </si>
  <si>
    <t>Indemnité de résidence</t>
  </si>
  <si>
    <t>Indice figurant sur la fiche de paie</t>
  </si>
  <si>
    <t>Bonifications indiciaires (direction, instit spé, ...)</t>
  </si>
  <si>
    <t>MONTANT IMPOSABLE inscrit sur votre fiche de paie</t>
  </si>
  <si>
    <t>(traitement net (avant autres déductions)+ MGEN + RDS + CSG non déductible) - (alloc.et prestations familiales et ISSR)</t>
  </si>
  <si>
    <t>Contribution solidarité (1% de (traitement brut + indemnités (sauf ISSR et IRL)+ supp fam - pension civile - RAFP))</t>
  </si>
  <si>
    <t xml:space="preserve">ou </t>
  </si>
  <si>
    <t>Indemnité  enseignement (0124)</t>
  </si>
  <si>
    <t>Autres indemnités</t>
  </si>
  <si>
    <t>NOM                      Prénom</t>
  </si>
  <si>
    <t>en Euros (€) par mois</t>
  </si>
  <si>
    <t>Echelon</t>
  </si>
  <si>
    <t>Indice</t>
  </si>
  <si>
    <t>Instituteurs</t>
  </si>
  <si>
    <t>PE</t>
  </si>
  <si>
    <t>Indices</t>
  </si>
  <si>
    <t>Indemnités</t>
  </si>
  <si>
    <t>Montant : cliquer ici</t>
  </si>
  <si>
    <t>Prestations familiales</t>
  </si>
  <si>
    <t>RETOUR</t>
  </si>
  <si>
    <t>Temps partiel (expl : 50 pour un mi-temps et 75 pour 75%)</t>
  </si>
  <si>
    <t>N.B. : les taux des prestations sociales sont sur la feuille de calcul suivante (cliquer sur l'onglet "taux prestations sociales")</t>
  </si>
  <si>
    <t>pour information</t>
  </si>
  <si>
    <t>Indice  bas sup familial</t>
  </si>
  <si>
    <t>Indice haut sup familial</t>
  </si>
  <si>
    <t>Base 1% solidarité</t>
  </si>
  <si>
    <t>INDICE</t>
  </si>
  <si>
    <t>Base Indemnité de résidence</t>
  </si>
  <si>
    <t>Cotisation MGEN</t>
  </si>
  <si>
    <t>soit</t>
  </si>
  <si>
    <t>Si oui, vous retient-on aussi une part MGEN pour vos enfants ?</t>
  </si>
  <si>
    <t>N</t>
  </si>
  <si>
    <t>Total enfants à charge :</t>
  </si>
  <si>
    <t>Traitement brut annuel (base indice actuel)</t>
  </si>
  <si>
    <t>Autres déductions d'ordre personnel (remboursement avance, trop perçus, pensions alimentaires, frais divers, …) déduites après retenues CSG, RDS</t>
  </si>
  <si>
    <t>%</t>
  </si>
  <si>
    <r>
      <t xml:space="preserve">Traitement brut mensuel </t>
    </r>
    <r>
      <rPr>
        <sz val="10"/>
        <rFont val="Arial"/>
        <family val="2"/>
      </rPr>
      <t>(Traitement brut annuel /12 ou prorata en cas de changement d'échelon en cours de mois)</t>
    </r>
  </si>
  <si>
    <r>
      <t xml:space="preserve">Traitement Brut mensuel </t>
    </r>
    <r>
      <rPr>
        <b/>
        <sz val="10"/>
        <rFont val="Arial"/>
        <family val="2"/>
      </rPr>
      <t>NBI</t>
    </r>
  </si>
  <si>
    <r>
      <t xml:space="preserve">Retraite additionnelle (5% primes et indemnités, dans la limite de 20% du traitement brut)   </t>
    </r>
    <r>
      <rPr>
        <i/>
        <sz val="10"/>
        <rFont val="Arial"/>
        <family val="2"/>
      </rPr>
      <t>Mesure 1/1/2005</t>
    </r>
  </si>
  <si>
    <r>
      <t xml:space="preserve">TRAITEMENT NET </t>
    </r>
    <r>
      <rPr>
        <i/>
        <sz val="14"/>
        <rFont val="Arial"/>
        <family val="2"/>
      </rPr>
      <t>(à payer - à déduire)</t>
    </r>
  </si>
  <si>
    <r>
      <t>Attention</t>
    </r>
    <r>
      <rPr>
        <sz val="10"/>
        <rFont val="Arial"/>
        <family val="2"/>
      </rPr>
      <t xml:space="preserve"> : l'IRL n'est pas incluse dans le montant imposable du mois inscrit sur votre fiche de paie et à contrario la cotisation pour la retraite additionnelle (déductible des revenus) y est intégrée. Dans les deux cas, elles devraient être comptabilisées (en + et en -) annuellement dans le montant imposable communiqué par l'administration pour la déclaration d'impôts. </t>
    </r>
  </si>
  <si>
    <r>
      <t xml:space="preserve">Le montant </t>
    </r>
    <r>
      <rPr>
        <b/>
        <u val="single"/>
        <sz val="12"/>
        <rFont val="Arial"/>
        <family val="2"/>
      </rPr>
      <t>réel</t>
    </r>
    <r>
      <rPr>
        <b/>
        <sz val="12"/>
        <rFont val="Arial"/>
        <family val="2"/>
      </rPr>
      <t xml:space="preserve"> imposable du mois est donc</t>
    </r>
  </si>
  <si>
    <t>Indices, indemnités</t>
  </si>
  <si>
    <r>
      <t>En cas de rappel sur traitement brut</t>
    </r>
    <r>
      <rPr>
        <b/>
        <sz val="12"/>
        <rFont val="Arial"/>
        <family val="2"/>
      </rPr>
      <t xml:space="preserve"> (voir bas de colonnes)</t>
    </r>
  </si>
  <si>
    <r>
      <t xml:space="preserve">Remboursement trop-perçu (indemnités diverses, …) </t>
    </r>
    <r>
      <rPr>
        <u val="single"/>
        <sz val="12"/>
        <rFont val="Arial"/>
        <family val="2"/>
      </rPr>
      <t>avant</t>
    </r>
    <r>
      <rPr>
        <sz val="12"/>
        <rFont val="Arial"/>
        <family val="2"/>
      </rPr>
      <t xml:space="preserve"> retenue CSG, RDS</t>
    </r>
  </si>
  <si>
    <t>VOIR ET IMPRIMER LA FICHE DE PAIE</t>
  </si>
  <si>
    <t>Fonctionnaire dans un DOM, si vous avez une majoration de traitement, indiquez ci-contre le pourcentage</t>
  </si>
  <si>
    <t>Si oui, vous retient-on aussi une part MGEN pour votre conjoint ?</t>
  </si>
  <si>
    <r>
      <t xml:space="preserve">Etes-vous à la </t>
    </r>
    <r>
      <rPr>
        <b/>
        <sz val="18"/>
        <rFont val="Arial"/>
        <family val="2"/>
      </rPr>
      <t>MGEN</t>
    </r>
    <r>
      <rPr>
        <sz val="12"/>
        <rFont val="Arial"/>
        <family val="2"/>
      </rPr>
      <t xml:space="preserve"> ? (O/N)</t>
    </r>
  </si>
  <si>
    <t>Situation familiale</t>
  </si>
  <si>
    <t>MGEN</t>
  </si>
  <si>
    <t>Renseigner uniquement les cases jaunes</t>
  </si>
  <si>
    <t>Majoration éventuelle de traitement (DOM)</t>
  </si>
  <si>
    <t>XXX</t>
  </si>
  <si>
    <r>
      <t>Attention</t>
    </r>
    <r>
      <rPr>
        <sz val="10"/>
        <rFont val="Arial"/>
        <family val="2"/>
      </rPr>
      <t xml:space="preserve"> : l'ISSR n'est pas imposable </t>
    </r>
    <r>
      <rPr>
        <u val="single"/>
        <sz val="10"/>
        <rFont val="Arial"/>
        <family val="2"/>
      </rPr>
      <t>sauf</t>
    </r>
    <r>
      <rPr>
        <sz val="10"/>
        <rFont val="Arial"/>
        <family val="2"/>
      </rPr>
      <t xml:space="preserve"> pour les collègues ayant opté pour la déduction des frais réels. Pensez, dans ce cas (frais réels), à déduire la CSG déjà déduite de son montant sur vos feuilles de paie …</t>
    </r>
  </si>
  <si>
    <t>membre participant</t>
  </si>
  <si>
    <t>membre bénéficiaire</t>
  </si>
  <si>
    <t>cotisation plancher</t>
  </si>
  <si>
    <t>cotisation plafond</t>
  </si>
  <si>
    <t>Enfant de moins de 18 ans</t>
  </si>
  <si>
    <t>Enfant de plus de 18 ans</t>
  </si>
  <si>
    <r>
      <t xml:space="preserve">Taux MGEN  
</t>
    </r>
    <r>
      <rPr>
        <sz val="9"/>
        <rFont val="Geneva"/>
        <family val="0"/>
      </rPr>
      <t xml:space="preserve">(traitement brut + indemnité de résidence + primes et indemnités
</t>
    </r>
    <r>
      <rPr>
        <u val="single"/>
        <sz val="9"/>
        <rFont val="Geneva"/>
        <family val="0"/>
      </rPr>
      <t>sauf</t>
    </r>
    <r>
      <rPr>
        <sz val="9"/>
        <rFont val="Geneva"/>
        <family val="0"/>
      </rPr>
      <t xml:space="preserve"> IRL et indemnités enseignement)</t>
    </r>
    <r>
      <rPr>
        <b/>
        <sz val="12"/>
        <rFont val="Geneva"/>
        <family val="0"/>
      </rPr>
      <t xml:space="preserve"> </t>
    </r>
  </si>
  <si>
    <t>Enfant de moins
de 18 ans</t>
  </si>
  <si>
    <t>Enfant de plus
de 18 ans</t>
  </si>
  <si>
    <t>Nbre d'enfants de moins de 18 ans (prise en charge MGEN) :</t>
  </si>
  <si>
    <t>Nbre d'enfants de plus de 18 ans (prise en charge MGEN) :</t>
  </si>
  <si>
    <t>Conjoint (65% cotisation membre participant)</t>
  </si>
  <si>
    <t>SNUipp/FSU Calcul traitement</t>
  </si>
  <si>
    <t>Valeur brute indice annuel au</t>
  </si>
  <si>
    <t>valeur brute indice mensuel</t>
  </si>
  <si>
    <t>Cotisations supplémentaires pour conjoint
 et enfants bénéficiaires</t>
  </si>
  <si>
    <t>moins de 30 ans au 1er janvier</t>
  </si>
  <si>
    <t>plus de 30 ans au 1er janvier</t>
  </si>
  <si>
    <t>Aviez-vous moins de 30 ans au 1er janvier dernier ?</t>
  </si>
  <si>
    <t>Taux pension civile</t>
  </si>
  <si>
    <t>valeur point indiciaire depuis</t>
  </si>
  <si>
    <r>
      <rPr>
        <b/>
        <u val="single"/>
        <sz val="10"/>
        <rFont val="Arial"/>
        <family val="2"/>
      </rPr>
      <t>En cas de grève</t>
    </r>
    <r>
      <rPr>
        <b/>
        <sz val="10"/>
        <rFont val="Arial"/>
        <family val="2"/>
      </rPr>
      <t xml:space="preserve">, </t>
    </r>
    <r>
      <rPr>
        <sz val="10"/>
        <rFont val="Arial"/>
        <family val="2"/>
      </rPr>
      <t xml:space="preserve">indiquez le montant de retenue indiqué sur votre bulletin de paie (1/30 trait. brut + indemn. résidence du mois </t>
    </r>
    <r>
      <rPr>
        <b/>
        <sz val="10"/>
        <rFont val="Arial"/>
        <family val="2"/>
      </rPr>
      <t>concerné)</t>
    </r>
  </si>
  <si>
    <t>au 01/02/2012</t>
  </si>
  <si>
    <t>HC</t>
  </si>
  <si>
    <t>TAUX PLANCHER</t>
  </si>
  <si>
    <t>MOINS DE 30 ANS</t>
  </si>
  <si>
    <t>TAUX PLAFOND</t>
  </si>
  <si>
    <t>PLUS DE 30 ANS</t>
  </si>
  <si>
    <t>Taux CRDS</t>
  </si>
  <si>
    <t>Assiette CSG/CRDS</t>
  </si>
  <si>
    <r>
      <t xml:space="preserve">En cas de changement d'échelon en cours de mois, indiquez quel jour </t>
    </r>
    <r>
      <rPr>
        <b/>
        <sz val="8"/>
        <rFont val="Arial"/>
        <family val="2"/>
      </rPr>
      <t>(date de promotion)</t>
    </r>
  </si>
  <si>
    <t>Indice actuel (sans NBI, ni bonifications indiciaires)</t>
  </si>
  <si>
    <t>Bonifications</t>
  </si>
  <si>
    <t>Taux CSG Déductible</t>
  </si>
  <si>
    <r>
      <t xml:space="preserve">Taux CSG </t>
    </r>
    <r>
      <rPr>
        <b/>
        <u val="single"/>
        <sz val="14"/>
        <rFont val="Arial"/>
        <family val="2"/>
      </rPr>
      <t>non</t>
    </r>
    <r>
      <rPr>
        <sz val="14"/>
        <rFont val="Arial"/>
        <family val="2"/>
      </rPr>
      <t xml:space="preserve"> déductible</t>
    </r>
  </si>
  <si>
    <t>Précompte Service non fait (en cas de grève)</t>
  </si>
  <si>
    <r>
      <t xml:space="preserve">Indice précédent
</t>
    </r>
    <r>
      <rPr>
        <sz val="10"/>
        <color indexed="10"/>
        <rFont val="Arial"/>
        <family val="2"/>
      </rPr>
      <t>(</t>
    </r>
    <r>
      <rPr>
        <u val="single"/>
        <sz val="10"/>
        <color indexed="10"/>
        <rFont val="Arial"/>
        <family val="2"/>
      </rPr>
      <t>dont Bonifications indiciaires éventuelles</t>
    </r>
    <r>
      <rPr>
        <sz val="10"/>
        <color indexed="10"/>
        <rFont val="Arial"/>
        <family val="2"/>
      </rPr>
      <t>) :</t>
    </r>
  </si>
  <si>
    <t>pour info retraités 3,56%</t>
  </si>
  <si>
    <t xml:space="preserve">taux applicable au </t>
  </si>
  <si>
    <t>au 01/01/2013 (Décret n°2013-33 du 10 janvier 2013)</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</si>
</sst>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F&quot;_-;\-* #,##0.00\ &quot;F&quot;_-;_-* &quot;-&quot;??\ &quot;F&quot;_-;_-@_-"/>
    <numFmt numFmtId="165" formatCode="_-* #,##0.00\ _F_-;\-* #,##0.00\ _F_-;_-* &quot;-&quot;??\ _F_-;_-@_-"/>
    <numFmt numFmtId="166" formatCode="#,##0&quot; F&quot;;[Red]\-#,##0&quot; F&quot;"/>
    <numFmt numFmtId="167" formatCode="#,##0.00&quot; F&quot;;[Red]\-#,##0.00&quot; F&quot;"/>
    <numFmt numFmtId="168" formatCode="__@"/>
    <numFmt numFmtId="169" formatCode="____@"/>
    <numFmt numFmtId="170" formatCode="#,##0.00__"/>
    <numFmt numFmtId="171" formatCode="@__"/>
    <numFmt numFmtId="172" formatCode="#,##0.0000000__"/>
    <numFmt numFmtId="173" formatCode="@\ "/>
    <numFmt numFmtId="174" formatCode="#,##0.00\ &quot;F&quot;"/>
    <numFmt numFmtId="175" formatCode="#,##0.00[$€];[Red]\-#,##0.00[$€]"/>
    <numFmt numFmtId="176" formatCode="#,##0.00\ [$€-1]"/>
    <numFmt numFmtId="177" formatCode="#,##0.00\ [$€-1]\ &quot;mini&quot;"/>
    <numFmt numFmtId="178" formatCode="0\ &quot;%&quot;"/>
    <numFmt numFmtId="179" formatCode="#,##0.0000\ &quot;€&quot;"/>
    <numFmt numFmtId="180" formatCode="#,##0.00\ &quot;€&quot;"/>
    <numFmt numFmtId="181" formatCode="#,##0.00&quot; €&quot;"/>
    <numFmt numFmtId="182" formatCode="#,##0.00&quot; arrondi à l'euro&quot;"/>
    <numFmt numFmtId="183" formatCode="#,##0.0\ [$€-1]"/>
    <numFmt numFmtId="184" formatCode="#,##0.000\ [$€-1]"/>
    <numFmt numFmtId="185" formatCode="0.000%"/>
    <numFmt numFmtId="186" formatCode="0.0000%"/>
    <numFmt numFmtId="187" formatCode="0.0%"/>
    <numFmt numFmtId="188" formatCode="&quot;Vrai&quot;;&quot;Vrai&quot;;&quot;Faux&quot;"/>
    <numFmt numFmtId="189" formatCode="&quot;Actif&quot;;&quot;Actif&quot;;&quot;Inactif&quot;"/>
    <numFmt numFmtId="190" formatCode="0.0"/>
    <numFmt numFmtId="191" formatCode="0.0\ &quot;%&quot;"/>
    <numFmt numFmtId="192" formatCode="0.00\ &quot;%&quot;"/>
    <numFmt numFmtId="193" formatCode="#,##0.00\ _F_-;\-* #,##0.00&quot; brut&quot;"/>
    <numFmt numFmtId="194" formatCode="#,##0.00&quot; brut&quot;"/>
    <numFmt numFmtId="195" formatCode="#,##0.00\ [$€-81D];[Red]\-#,##0.00\ [$€-81D]"/>
    <numFmt numFmtId="196" formatCode="#,##0.00&quot; net&quot;"/>
    <numFmt numFmtId="197" formatCode="0.00000000"/>
    <numFmt numFmtId="198" formatCode="0.0000000"/>
    <numFmt numFmtId="199" formatCode="0.000000"/>
    <numFmt numFmtId="200" formatCode="0.00000"/>
    <numFmt numFmtId="201" formatCode="0.0000"/>
    <numFmt numFmtId="202" formatCode="0.000"/>
    <numFmt numFmtId="203" formatCode="#,##0.000&quot; net&quot;"/>
    <numFmt numFmtId="204" formatCode="[$-40C]dddd\ d\ mmmm\ yyyy"/>
    <numFmt numFmtId="205" formatCode="&quot;depuis le &quot;dd/mm/yyyy"/>
    <numFmt numFmtId="206" formatCode="&quot;au &quot;dd/mm/yyyy"/>
    <numFmt numFmtId="207" formatCode="&quot;mise à jour &quot;dd/mm/yyyy"/>
    <numFmt numFmtId="208" formatCode="&quot;(&quot;0.00%&quot; pour les moins de 30 ans, soit 80%)&quot;"/>
    <numFmt numFmtId="209" formatCode="0.00&quot;%&quot;"/>
    <numFmt numFmtId="210" formatCode="_-* #,##0.00\ [$€-40C]_-;\-* #,##0.00\ [$€-40C]_-;_-* &quot;-&quot;??\ [$€-40C]_-;_-@_-"/>
    <numFmt numFmtId="211" formatCode="#,##0.00\ [$€-40C];\-#,##0.00\ [$€-40C]"/>
    <numFmt numFmtId="212" formatCode="#,##0\ [$€-40C];\-#,##0\ [$€-40C]"/>
  </numFmts>
  <fonts count="105">
    <font>
      <sz val="10"/>
      <name val="Geneva"/>
      <family val="0"/>
    </font>
    <font>
      <b/>
      <sz val="10"/>
      <name val="Geneva"/>
      <family val="0"/>
    </font>
    <font>
      <i/>
      <sz val="10"/>
      <name val="Geneva"/>
      <family val="0"/>
    </font>
    <font>
      <b/>
      <i/>
      <sz val="10"/>
      <name val="Geneva"/>
      <family val="0"/>
    </font>
    <font>
      <sz val="10"/>
      <name val="Times New Roman"/>
      <family val="1"/>
    </font>
    <font>
      <u val="single"/>
      <sz val="9.3"/>
      <color indexed="12"/>
      <name val="Geneva"/>
      <family val="0"/>
    </font>
    <font>
      <u val="single"/>
      <sz val="9.3"/>
      <color indexed="36"/>
      <name val="Geneva"/>
      <family val="0"/>
    </font>
    <font>
      <b/>
      <sz val="10"/>
      <name val="Times New Roman"/>
      <family val="1"/>
    </font>
    <font>
      <sz val="14"/>
      <color indexed="10"/>
      <name val="Times New Roman"/>
      <family val="1"/>
    </font>
    <font>
      <sz val="16"/>
      <name val="Times New Roman"/>
      <family val="1"/>
    </font>
    <font>
      <sz val="16"/>
      <color indexed="10"/>
      <name val="Times New Roman"/>
      <family val="1"/>
    </font>
    <font>
      <b/>
      <i/>
      <sz val="16"/>
      <color indexed="10"/>
      <name val="Times New Roman"/>
      <family val="1"/>
    </font>
    <font>
      <b/>
      <i/>
      <sz val="16"/>
      <name val="Times New Roman"/>
      <family val="1"/>
    </font>
    <font>
      <b/>
      <sz val="16"/>
      <name val="Times New Roman"/>
      <family val="1"/>
    </font>
    <font>
      <b/>
      <i/>
      <u val="single"/>
      <sz val="24"/>
      <color indexed="12"/>
      <name val="Geneva"/>
      <family val="0"/>
    </font>
    <font>
      <sz val="10"/>
      <name val="Arial"/>
      <family val="2"/>
    </font>
    <font>
      <sz val="36"/>
      <name val="Arial"/>
      <family val="2"/>
    </font>
    <font>
      <sz val="18"/>
      <name val="Arial"/>
      <family val="2"/>
    </font>
    <font>
      <sz val="24"/>
      <color indexed="9"/>
      <name val="Arial"/>
      <family val="2"/>
    </font>
    <font>
      <sz val="14"/>
      <name val="Arial"/>
      <family val="2"/>
    </font>
    <font>
      <sz val="14"/>
      <color indexed="8"/>
      <name val="Arial"/>
      <family val="2"/>
    </font>
    <font>
      <sz val="8"/>
      <name val="Geneva"/>
      <family val="0"/>
    </font>
    <font>
      <b/>
      <sz val="18"/>
      <color indexed="12"/>
      <name val="Arial"/>
      <family val="2"/>
    </font>
    <font>
      <b/>
      <sz val="14"/>
      <name val="Arial"/>
      <family val="2"/>
    </font>
    <font>
      <b/>
      <sz val="18"/>
      <name val="Arial"/>
      <family val="2"/>
    </font>
    <font>
      <i/>
      <u val="single"/>
      <sz val="10"/>
      <name val="Arial"/>
      <family val="2"/>
    </font>
    <font>
      <b/>
      <sz val="10"/>
      <name val="Arial"/>
      <family val="2"/>
    </font>
    <font>
      <b/>
      <sz val="10"/>
      <color indexed="10"/>
      <name val="Arial"/>
      <family val="2"/>
    </font>
    <font>
      <i/>
      <sz val="10"/>
      <name val="Arial"/>
      <family val="2"/>
    </font>
    <font>
      <b/>
      <u val="single"/>
      <sz val="12"/>
      <name val="Arial"/>
      <family val="2"/>
    </font>
    <font>
      <b/>
      <sz val="12"/>
      <name val="Arial"/>
      <family val="2"/>
    </font>
    <font>
      <b/>
      <sz val="12"/>
      <color indexed="10"/>
      <name val="Arial"/>
      <family val="2"/>
    </font>
    <font>
      <b/>
      <u val="single"/>
      <sz val="18"/>
      <name val="Arial"/>
      <family val="2"/>
    </font>
    <font>
      <b/>
      <i/>
      <u val="single"/>
      <sz val="10"/>
      <name val="Arial"/>
      <family val="2"/>
    </font>
    <font>
      <u val="single"/>
      <sz val="12"/>
      <name val="Arial"/>
      <family val="2"/>
    </font>
    <font>
      <sz val="12"/>
      <name val="Arial"/>
      <family val="2"/>
    </font>
    <font>
      <i/>
      <sz val="10"/>
      <color indexed="10"/>
      <name val="Arial"/>
      <family val="2"/>
    </font>
    <font>
      <b/>
      <i/>
      <sz val="10"/>
      <name val="Arial"/>
      <family val="2"/>
    </font>
    <font>
      <b/>
      <u val="single"/>
      <sz val="10"/>
      <name val="Arial"/>
      <family val="2"/>
    </font>
    <font>
      <u val="single"/>
      <sz val="10"/>
      <name val="Arial"/>
      <family val="2"/>
    </font>
    <font>
      <b/>
      <i/>
      <sz val="14"/>
      <name val="Arial"/>
      <family val="2"/>
    </font>
    <font>
      <i/>
      <sz val="9"/>
      <name val="Arial"/>
      <family val="2"/>
    </font>
    <font>
      <i/>
      <sz val="14"/>
      <name val="Arial"/>
      <family val="2"/>
    </font>
    <font>
      <b/>
      <sz val="16"/>
      <name val="Arial"/>
      <family val="2"/>
    </font>
    <font>
      <sz val="12"/>
      <name val="Geneva"/>
      <family val="0"/>
    </font>
    <font>
      <i/>
      <sz val="12"/>
      <name val="Arial"/>
      <family val="2"/>
    </font>
    <font>
      <b/>
      <u val="single"/>
      <sz val="14"/>
      <color indexed="55"/>
      <name val="Arial"/>
      <family val="2"/>
    </font>
    <font>
      <b/>
      <sz val="16"/>
      <name val="Geneva"/>
      <family val="0"/>
    </font>
    <font>
      <b/>
      <sz val="14"/>
      <name val="Geneva"/>
      <family val="0"/>
    </font>
    <font>
      <b/>
      <sz val="12"/>
      <name val="Geneva"/>
      <family val="0"/>
    </font>
    <font>
      <i/>
      <u val="single"/>
      <sz val="10"/>
      <name val="Geneva"/>
      <family val="0"/>
    </font>
    <font>
      <b/>
      <i/>
      <sz val="16"/>
      <name val="Geneva"/>
      <family val="0"/>
    </font>
    <font>
      <sz val="9"/>
      <name val="Geneva"/>
      <family val="0"/>
    </font>
    <font>
      <u val="single"/>
      <sz val="9"/>
      <name val="Geneva"/>
      <family val="0"/>
    </font>
    <font>
      <b/>
      <sz val="18"/>
      <name val="Geneva"/>
      <family val="0"/>
    </font>
    <font>
      <b/>
      <i/>
      <sz val="14"/>
      <color indexed="18"/>
      <name val="Times New Roman"/>
      <family val="1"/>
    </font>
    <font>
      <b/>
      <i/>
      <sz val="14"/>
      <color indexed="12"/>
      <name val="Geneva"/>
      <family val="0"/>
    </font>
    <font>
      <sz val="10"/>
      <color indexed="12"/>
      <name val="Times New Roman"/>
      <family val="1"/>
    </font>
    <font>
      <sz val="10"/>
      <color indexed="22"/>
      <name val="Geneva"/>
      <family val="0"/>
    </font>
    <font>
      <i/>
      <sz val="18"/>
      <color indexed="12"/>
      <name val="Arial Black"/>
      <family val="2"/>
    </font>
    <font>
      <b/>
      <sz val="24"/>
      <color indexed="10"/>
      <name val="Arial"/>
      <family val="2"/>
    </font>
    <font>
      <b/>
      <sz val="24"/>
      <name val="Arial"/>
      <family val="2"/>
    </font>
    <font>
      <b/>
      <i/>
      <sz val="12"/>
      <name val="Arial"/>
      <family val="2"/>
    </font>
    <font>
      <b/>
      <sz val="7"/>
      <name val="Geneva"/>
      <family val="0"/>
    </font>
    <font>
      <b/>
      <sz val="8"/>
      <name val="Arial"/>
      <family val="2"/>
    </font>
    <font>
      <b/>
      <u val="single"/>
      <sz val="9.3"/>
      <color indexed="12"/>
      <name val="Geneva"/>
      <family val="0"/>
    </font>
    <font>
      <b/>
      <u val="single"/>
      <sz val="14"/>
      <name val="Arial"/>
      <family val="2"/>
    </font>
    <font>
      <sz val="10"/>
      <color indexed="10"/>
      <name val="Arial"/>
      <family val="2"/>
    </font>
    <font>
      <u val="single"/>
      <sz val="10"/>
      <color indexed="10"/>
      <name val="Arial"/>
      <family val="2"/>
    </font>
    <font>
      <i/>
      <sz val="20"/>
      <name val="Arial"/>
      <family val="2"/>
    </font>
    <font>
      <b/>
      <i/>
      <sz val="12"/>
      <name val="Geneva"/>
      <family val="0"/>
    </font>
    <font>
      <sz val="12"/>
      <color indexed="8"/>
      <name val="Arial"/>
      <family val="2"/>
    </font>
    <font>
      <sz val="12"/>
      <color indexed="9"/>
      <name val="Arial"/>
      <family val="2"/>
    </font>
    <font>
      <sz val="12"/>
      <color indexed="10"/>
      <name val="Arial"/>
      <family val="2"/>
    </font>
    <font>
      <sz val="12"/>
      <color indexed="62"/>
      <name val="Arial"/>
      <family val="2"/>
    </font>
    <font>
      <sz val="12"/>
      <color indexed="20"/>
      <name val="Arial"/>
      <family val="2"/>
    </font>
    <font>
      <sz val="12"/>
      <color indexed="19"/>
      <name val="Arial"/>
      <family val="2"/>
    </font>
    <font>
      <sz val="12"/>
      <color indexed="17"/>
      <name val="Arial"/>
      <family val="2"/>
    </font>
    <font>
      <b/>
      <sz val="12"/>
      <color indexed="63"/>
      <name val="Arial"/>
      <family val="2"/>
    </font>
    <font>
      <i/>
      <sz val="12"/>
      <color indexed="23"/>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2"/>
      <color indexed="8"/>
      <name val="Arial"/>
      <family val="2"/>
    </font>
    <font>
      <b/>
      <sz val="12"/>
      <color indexed="9"/>
      <name val="Arial"/>
      <family val="2"/>
    </font>
    <font>
      <sz val="12"/>
      <color theme="1"/>
      <name val="Arial"/>
      <family val="2"/>
    </font>
    <font>
      <sz val="12"/>
      <color theme="0"/>
      <name val="Arial"/>
      <family val="2"/>
    </font>
    <font>
      <sz val="12"/>
      <color rgb="FFFF0000"/>
      <name val="Arial"/>
      <family val="2"/>
    </font>
    <font>
      <b/>
      <sz val="12"/>
      <color rgb="FFFA7D00"/>
      <name val="Arial"/>
      <family val="2"/>
    </font>
    <font>
      <sz val="12"/>
      <color rgb="FFFA7D00"/>
      <name val="Arial"/>
      <family val="2"/>
    </font>
    <font>
      <sz val="12"/>
      <color rgb="FF3F3F76"/>
      <name val="Arial"/>
      <family val="2"/>
    </font>
    <font>
      <sz val="12"/>
      <color rgb="FF9C0006"/>
      <name val="Arial"/>
      <family val="2"/>
    </font>
    <font>
      <sz val="12"/>
      <color rgb="FF9C6500"/>
      <name val="Arial"/>
      <family val="2"/>
    </font>
    <font>
      <sz val="12"/>
      <color rgb="FF006100"/>
      <name val="Arial"/>
      <family val="2"/>
    </font>
    <font>
      <b/>
      <sz val="12"/>
      <color rgb="FF3F3F3F"/>
      <name val="Arial"/>
      <family val="2"/>
    </font>
    <font>
      <i/>
      <sz val="12"/>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2"/>
      <color theme="1"/>
      <name val="Arial"/>
      <family val="2"/>
    </font>
    <font>
      <b/>
      <sz val="12"/>
      <color theme="0"/>
      <name val="Arial"/>
      <family val="2"/>
    </font>
    <font>
      <b/>
      <sz val="24"/>
      <color rgb="FFFF0000"/>
      <name val="Arial"/>
      <family val="2"/>
    </font>
    <font>
      <b/>
      <sz val="8"/>
      <name val="Genev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darkGray">
        <fgColor indexed="9"/>
        <bgColor indexed="13"/>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15"/>
        <bgColor indexed="64"/>
      </patternFill>
    </fill>
    <fill>
      <patternFill patternType="solid">
        <fgColor indexed="42"/>
        <bgColor indexed="64"/>
      </patternFill>
    </fill>
    <fill>
      <patternFill patternType="solid">
        <fgColor indexed="21"/>
        <bgColor indexed="64"/>
      </patternFill>
    </fill>
    <fill>
      <patternFill patternType="solid">
        <fgColor theme="2" tint="-0.24997000396251678"/>
        <bgColor indexed="64"/>
      </patternFill>
    </fill>
    <fill>
      <patternFill patternType="solid">
        <fgColor theme="0" tint="-0.149959996342659"/>
        <bgColor indexed="64"/>
      </patternFill>
    </fill>
    <fill>
      <patternFill patternType="solid">
        <fgColor indexed="41"/>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style="medium"/>
      <right style="medium"/>
      <top style="medium"/>
      <bottom style="medium"/>
    </border>
    <border>
      <left>
        <color indexed="63"/>
      </left>
      <right style="thin"/>
      <top>
        <color indexed="63"/>
      </top>
      <bottom>
        <color indexed="63"/>
      </bottom>
    </border>
    <border>
      <left style="thin"/>
      <right style="thin"/>
      <top style="thin"/>
      <bottom style="thin"/>
    </border>
    <border>
      <left style="medium">
        <color indexed="10"/>
      </left>
      <right style="medium">
        <color indexed="10"/>
      </right>
      <top>
        <color indexed="63"/>
      </top>
      <bottom style="medium">
        <color indexed="10"/>
      </bottom>
    </border>
    <border>
      <left style="medium">
        <color indexed="18"/>
      </left>
      <right style="medium">
        <color indexed="18"/>
      </right>
      <top style="medium">
        <color indexed="18"/>
      </top>
      <bottom style="medium">
        <color indexed="1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medium"/>
    </border>
    <border>
      <left style="medium"/>
      <right style="medium"/>
      <top>
        <color indexed="63"/>
      </top>
      <bottom style="medium"/>
    </border>
    <border>
      <left style="medium">
        <color indexed="10"/>
      </left>
      <right style="medium">
        <color indexed="10"/>
      </right>
      <top style="medium">
        <color indexed="10"/>
      </top>
      <bottom>
        <color indexed="63"/>
      </bottom>
    </border>
    <border>
      <left>
        <color indexed="63"/>
      </left>
      <right style="medium"/>
      <top style="medium"/>
      <bottom style="medium"/>
    </border>
    <border>
      <left style="thin"/>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thin"/>
      <top>
        <color indexed="63"/>
      </top>
      <bottom style="medium"/>
    </border>
    <border>
      <left style="medium"/>
      <right style="double"/>
      <top>
        <color indexed="63"/>
      </top>
      <bottom>
        <color indexed="63"/>
      </bottom>
    </border>
    <border>
      <left style="double"/>
      <right style="medium"/>
      <top>
        <color indexed="63"/>
      </top>
      <bottom style="thin"/>
    </border>
    <border>
      <left style="medium"/>
      <right style="double"/>
      <top style="thin"/>
      <bottom>
        <color indexed="63"/>
      </bottom>
    </border>
    <border>
      <left style="double"/>
      <right style="medium"/>
      <top style="thin"/>
      <bottom style="thin"/>
    </border>
    <border>
      <left style="double"/>
      <right>
        <color indexed="63"/>
      </right>
      <top style="thin"/>
      <bottom style="thin"/>
    </border>
    <border>
      <left style="medium"/>
      <right style="double"/>
      <top style="thin"/>
      <bottom style="medium"/>
    </border>
    <border>
      <left style="double"/>
      <right style="medium"/>
      <top style="thin"/>
      <bottom style="medium"/>
    </border>
    <border>
      <left style="medium"/>
      <right>
        <color indexed="63"/>
      </right>
      <top style="medium"/>
      <bottom>
        <color indexed="63"/>
      </bottom>
    </border>
    <border>
      <left style="medium"/>
      <right style="medium"/>
      <top style="medium"/>
      <bottom>
        <color indexed="63"/>
      </bottom>
    </border>
    <border>
      <left>
        <color indexed="63"/>
      </left>
      <right style="medium">
        <color indexed="10"/>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medium"/>
      <bottom style="medium"/>
    </border>
    <border>
      <left style="medium"/>
      <right style="medium"/>
      <top>
        <color indexed="63"/>
      </top>
      <bottom>
        <color indexed="63"/>
      </bottom>
    </border>
    <border>
      <left style="thin"/>
      <right>
        <color indexed="63"/>
      </right>
      <top>
        <color indexed="63"/>
      </top>
      <bottom>
        <color indexed="63"/>
      </bottom>
    </border>
    <border>
      <left style="thin"/>
      <right style="thin"/>
      <top>
        <color indexed="63"/>
      </top>
      <bottom style="thin"/>
    </border>
    <border>
      <left style="medium"/>
      <right style="double"/>
      <top style="medium"/>
      <bottom style="thin"/>
    </border>
    <border>
      <left style="medium"/>
      <right style="double"/>
      <top style="thin"/>
      <bottom style="double"/>
    </border>
    <border>
      <left style="double"/>
      <right style="medium"/>
      <top style="medium"/>
      <bottom style="thin"/>
    </border>
    <border>
      <left style="double"/>
      <right style="medium"/>
      <top style="thin"/>
      <bottom style="double"/>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0" borderId="2" applyNumberFormat="0" applyFill="0" applyAlignment="0" applyProtection="0"/>
    <xf numFmtId="0" fontId="0" fillId="27" borderId="3" applyNumberFormat="0" applyFont="0" applyAlignment="0" applyProtection="0"/>
    <xf numFmtId="0" fontId="91" fillId="28" borderId="1" applyNumberFormat="0" applyAlignment="0" applyProtection="0"/>
    <xf numFmtId="175" fontId="0" fillId="0" borderId="0" applyFont="0" applyFill="0" applyBorder="0" applyAlignment="0" applyProtection="0"/>
    <xf numFmtId="0" fontId="92"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93" fillId="30" borderId="0" applyNumberFormat="0" applyBorder="0" applyAlignment="0" applyProtection="0"/>
    <xf numFmtId="0" fontId="52" fillId="0" borderId="0">
      <alignment/>
      <protection/>
    </xf>
    <xf numFmtId="9" fontId="0" fillId="0" borderId="0" applyFont="0" applyFill="0" applyBorder="0" applyAlignment="0" applyProtection="0"/>
    <xf numFmtId="0" fontId="94" fillId="31" borderId="0" applyNumberFormat="0" applyBorder="0" applyAlignment="0" applyProtection="0"/>
    <xf numFmtId="0" fontId="95" fillId="26" borderId="4" applyNumberFormat="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2" borderId="9" applyNumberFormat="0" applyAlignment="0" applyProtection="0"/>
  </cellStyleXfs>
  <cellXfs count="329">
    <xf numFmtId="0" fontId="0" fillId="0" borderId="0" xfId="0" applyAlignment="1">
      <alignment/>
    </xf>
    <xf numFmtId="0" fontId="4"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5" fillId="0" borderId="0" xfId="0" applyFont="1" applyAlignment="1">
      <alignment vertical="center"/>
    </xf>
    <xf numFmtId="0" fontId="16" fillId="0" borderId="0" xfId="0" applyFont="1" applyAlignment="1">
      <alignment horizontal="center" vertical="center"/>
    </xf>
    <xf numFmtId="0" fontId="19" fillId="0" borderId="0" xfId="0" applyFont="1" applyAlignment="1">
      <alignment horizontal="left" vertical="center" indent="1"/>
    </xf>
    <xf numFmtId="0" fontId="20" fillId="33" borderId="10" xfId="0" applyFont="1" applyFill="1" applyBorder="1" applyAlignment="1">
      <alignment horizontal="left" vertical="center" indent="1"/>
    </xf>
    <xf numFmtId="0" fontId="17" fillId="0" borderId="11" xfId="0" applyFont="1" applyBorder="1" applyAlignment="1">
      <alignment horizontal="center" vertical="center"/>
    </xf>
    <xf numFmtId="0" fontId="15" fillId="0" borderId="0" xfId="0" applyFont="1" applyFill="1" applyAlignment="1" applyProtection="1">
      <alignment horizontal="center" vertical="center"/>
      <protection/>
    </xf>
    <xf numFmtId="0" fontId="15" fillId="0" borderId="0" xfId="0" applyFont="1" applyFill="1" applyAlignment="1" applyProtection="1">
      <alignment vertical="center"/>
      <protection/>
    </xf>
    <xf numFmtId="2" fontId="15" fillId="0" borderId="0" xfId="0" applyNumberFormat="1" applyFont="1" applyFill="1" applyAlignment="1" applyProtection="1">
      <alignment vertical="center"/>
      <protection/>
    </xf>
    <xf numFmtId="0" fontId="23" fillId="0" borderId="0" xfId="0" applyFont="1" applyFill="1" applyAlignment="1" applyProtection="1">
      <alignment vertical="center"/>
      <protection/>
    </xf>
    <xf numFmtId="49" fontId="25" fillId="0" borderId="12" xfId="0" applyNumberFormat="1" applyFont="1" applyFill="1" applyBorder="1" applyAlignment="1" applyProtection="1">
      <alignment horizontal="right" vertical="center"/>
      <protection/>
    </xf>
    <xf numFmtId="14" fontId="26" fillId="34" borderId="13" xfId="0" applyNumberFormat="1" applyFont="1" applyFill="1" applyBorder="1" applyAlignment="1" applyProtection="1">
      <alignment horizontal="center" vertical="center"/>
      <protection locked="0"/>
    </xf>
    <xf numFmtId="179" fontId="15" fillId="35" borderId="13"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vertical="center"/>
      <protection/>
    </xf>
    <xf numFmtId="0" fontId="27" fillId="0" borderId="0" xfId="0" applyFont="1" applyFill="1" applyBorder="1" applyAlignment="1" applyProtection="1">
      <alignment horizontal="left" indent="3"/>
      <protection/>
    </xf>
    <xf numFmtId="0" fontId="27" fillId="0" borderId="0" xfId="0" applyFont="1" applyFill="1" applyAlignment="1" applyProtection="1">
      <alignment vertical="center"/>
      <protection/>
    </xf>
    <xf numFmtId="173" fontId="28" fillId="0" borderId="0" xfId="0" applyNumberFormat="1" applyFont="1" applyFill="1" applyAlignment="1" applyProtection="1">
      <alignment horizontal="right" vertical="center"/>
      <protection/>
    </xf>
    <xf numFmtId="180" fontId="28" fillId="0" borderId="0" xfId="0" applyNumberFormat="1" applyFont="1" applyFill="1" applyAlignment="1" applyProtection="1">
      <alignment horizontal="center" vertical="center"/>
      <protection/>
    </xf>
    <xf numFmtId="0" fontId="30" fillId="36" borderId="11" xfId="0" applyFont="1" applyFill="1" applyBorder="1" applyAlignment="1" applyProtection="1">
      <alignment horizontal="center" vertical="center"/>
      <protection locked="0"/>
    </xf>
    <xf numFmtId="0" fontId="31" fillId="36" borderId="14" xfId="0" applyNumberFormat="1" applyFont="1" applyFill="1" applyBorder="1" applyAlignment="1" applyProtection="1">
      <alignment horizontal="center" vertical="center"/>
      <protection locked="0"/>
    </xf>
    <xf numFmtId="14" fontId="27" fillId="36" borderId="0" xfId="0" applyNumberFormat="1" applyFont="1" applyFill="1" applyBorder="1" applyAlignment="1" applyProtection="1">
      <alignment vertical="top"/>
      <protection/>
    </xf>
    <xf numFmtId="14" fontId="27" fillId="36" borderId="0" xfId="0" applyNumberFormat="1" applyFont="1" applyFill="1" applyBorder="1" applyAlignment="1" applyProtection="1">
      <alignment horizontal="left" vertical="top"/>
      <protection/>
    </xf>
    <xf numFmtId="14" fontId="27" fillId="0" borderId="0" xfId="0" applyNumberFormat="1" applyFont="1" applyFill="1" applyBorder="1" applyAlignment="1" applyProtection="1">
      <alignment vertical="top"/>
      <protection/>
    </xf>
    <xf numFmtId="0" fontId="15" fillId="0" borderId="0" xfId="0" applyFont="1" applyBorder="1" applyAlignment="1" applyProtection="1">
      <alignment/>
      <protection/>
    </xf>
    <xf numFmtId="0" fontId="15" fillId="0" borderId="0" xfId="0" applyFont="1" applyBorder="1" applyAlignment="1" applyProtection="1">
      <alignment horizontal="right" indent="1"/>
      <protection/>
    </xf>
    <xf numFmtId="0" fontId="36" fillId="0" borderId="0" xfId="0" applyFont="1" applyBorder="1" applyAlignment="1" applyProtection="1">
      <alignment horizontal="right" indent="1"/>
      <protection/>
    </xf>
    <xf numFmtId="0" fontId="15" fillId="0" borderId="0" xfId="0" applyFont="1" applyAlignment="1" applyProtection="1">
      <alignment/>
      <protection/>
    </xf>
    <xf numFmtId="0" fontId="15" fillId="0" borderId="0" xfId="0" applyFont="1" applyFill="1" applyAlignment="1" applyProtection="1">
      <alignment/>
      <protection/>
    </xf>
    <xf numFmtId="2" fontId="15" fillId="0" borderId="0" xfId="0" applyNumberFormat="1" applyFont="1" applyFill="1" applyAlignment="1" applyProtection="1">
      <alignment/>
      <protection/>
    </xf>
    <xf numFmtId="0" fontId="28" fillId="0" borderId="0" xfId="0" applyFont="1" applyFill="1" applyAlignment="1" applyProtection="1">
      <alignment vertical="center"/>
      <protection/>
    </xf>
    <xf numFmtId="0" fontId="15" fillId="0" borderId="0" xfId="0" applyFont="1" applyFill="1" applyBorder="1" applyAlignment="1" applyProtection="1">
      <alignment horizontal="center"/>
      <protection/>
    </xf>
    <xf numFmtId="0" fontId="26" fillId="0" borderId="0" xfId="0" applyFont="1" applyFill="1" applyBorder="1" applyAlignment="1" applyProtection="1">
      <alignment horizontal="center" vertical="center"/>
      <protection/>
    </xf>
    <xf numFmtId="0" fontId="37" fillId="37" borderId="0" xfId="0" applyFont="1" applyFill="1" applyAlignment="1" applyProtection="1">
      <alignment vertical="center"/>
      <protection/>
    </xf>
    <xf numFmtId="0" fontId="37" fillId="37" borderId="0" xfId="0" applyFont="1" applyFill="1" applyAlignment="1" applyProtection="1">
      <alignment horizontal="right" vertical="center" indent="1"/>
      <protection/>
    </xf>
    <xf numFmtId="0" fontId="26" fillId="0" borderId="0" xfId="0" applyFont="1" applyFill="1" applyAlignment="1" applyProtection="1">
      <alignment vertical="center"/>
      <protection/>
    </xf>
    <xf numFmtId="170" fontId="26" fillId="0" borderId="0" xfId="0" applyNumberFormat="1" applyFont="1" applyFill="1" applyAlignment="1" applyProtection="1">
      <alignment horizontal="right" vertical="center"/>
      <protection/>
    </xf>
    <xf numFmtId="0" fontId="40" fillId="0" borderId="0" xfId="0" applyFont="1" applyFill="1" applyAlignment="1" applyProtection="1">
      <alignment horizontal="left" vertical="center"/>
      <protection/>
    </xf>
    <xf numFmtId="0" fontId="40" fillId="0" borderId="0" xfId="0" applyFont="1" applyFill="1" applyAlignment="1" applyProtection="1">
      <alignment horizontal="center" vertical="center"/>
      <protection/>
    </xf>
    <xf numFmtId="170" fontId="40" fillId="0" borderId="0" xfId="0" applyNumberFormat="1" applyFont="1" applyFill="1" applyAlignment="1" applyProtection="1">
      <alignment horizontal="center" vertical="center"/>
      <protection/>
    </xf>
    <xf numFmtId="0" fontId="28" fillId="0" borderId="0" xfId="0" applyFont="1" applyFill="1" applyAlignment="1" applyProtection="1">
      <alignment horizontal="right" vertical="center"/>
      <protection/>
    </xf>
    <xf numFmtId="169" fontId="15" fillId="0" borderId="0" xfId="0" applyNumberFormat="1" applyFont="1" applyFill="1" applyAlignment="1" applyProtection="1">
      <alignment horizontal="left" vertical="center"/>
      <protection/>
    </xf>
    <xf numFmtId="175" fontId="15" fillId="0" borderId="0" xfId="44" applyFont="1" applyFill="1" applyAlignment="1" applyProtection="1">
      <alignment horizontal="right" vertical="center"/>
      <protection/>
    </xf>
    <xf numFmtId="170" fontId="15" fillId="0" borderId="0" xfId="0" applyNumberFormat="1" applyFont="1" applyFill="1" applyAlignment="1" applyProtection="1">
      <alignment horizontal="right" vertical="center"/>
      <protection/>
    </xf>
    <xf numFmtId="169" fontId="26" fillId="0" borderId="0" xfId="0" applyNumberFormat="1" applyFont="1" applyFill="1" applyAlignment="1" applyProtection="1">
      <alignment horizontal="left" vertical="center"/>
      <protection/>
    </xf>
    <xf numFmtId="0" fontId="15" fillId="0" borderId="0" xfId="0" applyFont="1" applyFill="1" applyAlignment="1" applyProtection="1">
      <alignment/>
      <protection/>
    </xf>
    <xf numFmtId="177" fontId="41" fillId="0" borderId="0" xfId="44" applyNumberFormat="1" applyFont="1" applyFill="1" applyAlignment="1" applyProtection="1">
      <alignment horizontal="left" vertical="center"/>
      <protection/>
    </xf>
    <xf numFmtId="170" fontId="15" fillId="0" borderId="0" xfId="0" applyNumberFormat="1" applyFont="1" applyFill="1" applyBorder="1" applyAlignment="1" applyProtection="1">
      <alignment horizontal="right" vertical="center"/>
      <protection/>
    </xf>
    <xf numFmtId="0" fontId="35" fillId="0" borderId="0" xfId="0" applyFont="1" applyFill="1" applyAlignment="1" applyProtection="1">
      <alignment vertical="center"/>
      <protection/>
    </xf>
    <xf numFmtId="2" fontId="35" fillId="0" borderId="0" xfId="0" applyNumberFormat="1" applyFont="1" applyFill="1" applyAlignment="1" applyProtection="1">
      <alignment vertical="center"/>
      <protection/>
    </xf>
    <xf numFmtId="0" fontId="15" fillId="0" borderId="0" xfId="0" applyFont="1" applyAlignment="1" applyProtection="1">
      <alignment vertical="center"/>
      <protection/>
    </xf>
    <xf numFmtId="0" fontId="40" fillId="35" borderId="0" xfId="0" applyFont="1" applyFill="1" applyAlignment="1" applyProtection="1">
      <alignment vertical="center"/>
      <protection/>
    </xf>
    <xf numFmtId="169" fontId="35" fillId="35" borderId="0" xfId="0" applyNumberFormat="1" applyFont="1" applyFill="1" applyAlignment="1" applyProtection="1">
      <alignment horizontal="left" vertical="center"/>
      <protection/>
    </xf>
    <xf numFmtId="170" fontId="23" fillId="35" borderId="13" xfId="0" applyNumberFormat="1" applyFont="1" applyFill="1" applyBorder="1" applyAlignment="1" applyProtection="1">
      <alignment horizontal="right" vertical="center"/>
      <protection/>
    </xf>
    <xf numFmtId="172" fontId="28" fillId="0" borderId="0" xfId="0" applyNumberFormat="1" applyFont="1" applyFill="1" applyAlignment="1" applyProtection="1">
      <alignment horizontal="right" vertical="center"/>
      <protection/>
    </xf>
    <xf numFmtId="40" fontId="28" fillId="0" borderId="0" xfId="44" applyNumberFormat="1" applyFont="1" applyFill="1" applyBorder="1" applyAlignment="1" applyProtection="1">
      <alignment horizontal="center" vertical="center"/>
      <protection/>
    </xf>
    <xf numFmtId="2" fontId="15" fillId="0" borderId="15" xfId="44" applyNumberFormat="1"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wrapText="1"/>
      <protection/>
    </xf>
    <xf numFmtId="2" fontId="15" fillId="0" borderId="0" xfId="0" applyNumberFormat="1" applyFont="1" applyFill="1" applyBorder="1" applyAlignment="1" applyProtection="1">
      <alignment horizontal="left" vertical="center" wrapText="1"/>
      <protection/>
    </xf>
    <xf numFmtId="169" fontId="15" fillId="0" borderId="0" xfId="0" applyNumberFormat="1" applyFont="1" applyFill="1" applyBorder="1" applyAlignment="1" applyProtection="1">
      <alignment horizontal="left" vertical="center"/>
      <protection/>
    </xf>
    <xf numFmtId="0" fontId="19" fillId="0" borderId="0" xfId="0" applyFont="1" applyFill="1" applyAlignment="1" applyProtection="1">
      <alignment vertical="center"/>
      <protection/>
    </xf>
    <xf numFmtId="169" fontId="19" fillId="35" borderId="0" xfId="0" applyNumberFormat="1" applyFont="1" applyFill="1" applyAlignment="1" applyProtection="1">
      <alignment horizontal="left" vertical="center"/>
      <protection/>
    </xf>
    <xf numFmtId="2" fontId="19" fillId="0" borderId="0" xfId="0" applyNumberFormat="1" applyFont="1" applyFill="1" applyAlignment="1" applyProtection="1">
      <alignment vertical="center"/>
      <protection/>
    </xf>
    <xf numFmtId="0" fontId="30" fillId="35" borderId="0" xfId="0" applyFont="1" applyFill="1" applyAlignment="1" applyProtection="1">
      <alignment vertical="center"/>
      <protection/>
    </xf>
    <xf numFmtId="0" fontId="40" fillId="0" borderId="0" xfId="0" applyFont="1" applyFill="1" applyAlignment="1" applyProtection="1">
      <alignment vertical="center"/>
      <protection/>
    </xf>
    <xf numFmtId="170" fontId="28" fillId="0" borderId="0" xfId="0" applyNumberFormat="1" applyFont="1" applyFill="1" applyAlignment="1" applyProtection="1">
      <alignment horizontal="right" vertical="center"/>
      <protection/>
    </xf>
    <xf numFmtId="174" fontId="28" fillId="0" borderId="0" xfId="0" applyNumberFormat="1" applyFont="1" applyFill="1" applyAlignment="1" applyProtection="1">
      <alignment horizontal="center" vertical="center"/>
      <protection/>
    </xf>
    <xf numFmtId="174" fontId="28" fillId="0" borderId="0" xfId="0" applyNumberFormat="1" applyFont="1" applyFill="1" applyAlignment="1" applyProtection="1">
      <alignment vertical="center"/>
      <protection/>
    </xf>
    <xf numFmtId="0" fontId="15" fillId="0" borderId="0" xfId="0" applyFont="1" applyFill="1" applyAlignment="1" applyProtection="1">
      <alignment vertical="top"/>
      <protection/>
    </xf>
    <xf numFmtId="0" fontId="26" fillId="0" borderId="16" xfId="0" applyFont="1" applyFill="1" applyBorder="1" applyAlignment="1" applyProtection="1">
      <alignment horizontal="left" indent="1"/>
      <protection/>
    </xf>
    <xf numFmtId="0" fontId="15" fillId="0" borderId="17" xfId="0" applyFont="1" applyFill="1" applyBorder="1" applyAlignment="1" applyProtection="1">
      <alignment/>
      <protection/>
    </xf>
    <xf numFmtId="2" fontId="15" fillId="0" borderId="0" xfId="0" applyNumberFormat="1" applyFont="1" applyFill="1" applyAlignment="1" applyProtection="1">
      <alignment vertical="top"/>
      <protection/>
    </xf>
    <xf numFmtId="0" fontId="15" fillId="0" borderId="18" xfId="0" applyFont="1" applyFill="1" applyBorder="1" applyAlignment="1" applyProtection="1">
      <alignment horizontal="left" vertical="top" indent="1"/>
      <protection/>
    </xf>
    <xf numFmtId="0" fontId="15" fillId="0" borderId="19" xfId="0" applyFont="1" applyFill="1" applyBorder="1" applyAlignment="1" applyProtection="1">
      <alignment horizontal="left" vertical="top"/>
      <protection/>
    </xf>
    <xf numFmtId="181" fontId="43" fillId="0" borderId="13" xfId="44" applyNumberFormat="1" applyFont="1" applyFill="1" applyBorder="1" applyAlignment="1" applyProtection="1">
      <alignment horizontal="center" vertical="center"/>
      <protection/>
    </xf>
    <xf numFmtId="0" fontId="28" fillId="0" borderId="0" xfId="0" applyFont="1" applyFill="1" applyAlignment="1" applyProtection="1">
      <alignment vertical="top"/>
      <protection/>
    </xf>
    <xf numFmtId="171" fontId="32" fillId="0" borderId="0" xfId="0" applyNumberFormat="1" applyFont="1" applyFill="1" applyBorder="1" applyAlignment="1" applyProtection="1">
      <alignment horizontal="right" vertical="center"/>
      <protection/>
    </xf>
    <xf numFmtId="171" fontId="26" fillId="0" borderId="0" xfId="0" applyNumberFormat="1" applyFont="1" applyFill="1" applyBorder="1" applyAlignment="1" applyProtection="1">
      <alignment horizontal="right" vertical="center"/>
      <protection/>
    </xf>
    <xf numFmtId="0" fontId="15" fillId="0" borderId="0" xfId="0" applyFont="1" applyFill="1" applyBorder="1" applyAlignment="1" applyProtection="1">
      <alignment/>
      <protection/>
    </xf>
    <xf numFmtId="171" fontId="15" fillId="0" borderId="0" xfId="0" applyNumberFormat="1"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shrinkToFit="1"/>
      <protection/>
    </xf>
    <xf numFmtId="170" fontId="33" fillId="0" borderId="0" xfId="0" applyNumberFormat="1" applyFont="1" applyFill="1" applyBorder="1" applyAlignment="1" applyProtection="1">
      <alignment vertical="center"/>
      <protection/>
    </xf>
    <xf numFmtId="171" fontId="15" fillId="0" borderId="0" xfId="0" applyNumberFormat="1" applyFont="1" applyFill="1" applyBorder="1" applyAlignment="1" applyProtection="1">
      <alignment horizontal="right" vertical="center" indent="1"/>
      <protection/>
    </xf>
    <xf numFmtId="171" fontId="37" fillId="0" borderId="0" xfId="0" applyNumberFormat="1" applyFont="1" applyFill="1" applyBorder="1" applyAlignment="1" applyProtection="1">
      <alignment horizontal="right" vertical="center" indent="1"/>
      <protection/>
    </xf>
    <xf numFmtId="1" fontId="37" fillId="0" borderId="20" xfId="0" applyNumberFormat="1" applyFont="1" applyFill="1" applyBorder="1" applyAlignment="1" applyProtection="1">
      <alignment horizontal="center" vertical="center"/>
      <protection/>
    </xf>
    <xf numFmtId="171" fontId="38" fillId="0" borderId="0" xfId="0" applyNumberFormat="1" applyFont="1" applyFill="1" applyBorder="1" applyAlignment="1" applyProtection="1">
      <alignment horizontal="right" vertical="center"/>
      <protection/>
    </xf>
    <xf numFmtId="171" fontId="26" fillId="0" borderId="0" xfId="0" applyNumberFormat="1" applyFont="1" applyFill="1" applyBorder="1" applyAlignment="1" applyProtection="1">
      <alignment horizontal="right" vertical="center" indent="1"/>
      <protection/>
    </xf>
    <xf numFmtId="0" fontId="26" fillId="34" borderId="11" xfId="0" applyFont="1" applyFill="1" applyBorder="1" applyAlignment="1" applyProtection="1">
      <alignment horizontal="center" vertical="center"/>
      <protection locked="0"/>
    </xf>
    <xf numFmtId="0" fontId="26" fillId="34" borderId="11" xfId="0" applyNumberFormat="1" applyFont="1" applyFill="1" applyBorder="1" applyAlignment="1" applyProtection="1">
      <alignment horizontal="center" vertical="center" shrinkToFit="1"/>
      <protection locked="0"/>
    </xf>
    <xf numFmtId="170" fontId="26" fillId="34" borderId="11" xfId="0" applyNumberFormat="1" applyFont="1" applyFill="1" applyBorder="1" applyAlignment="1" applyProtection="1">
      <alignment horizontal="center" vertical="center"/>
      <protection locked="0"/>
    </xf>
    <xf numFmtId="170" fontId="26" fillId="34" borderId="21" xfId="0" applyNumberFormat="1" applyFont="1" applyFill="1" applyBorder="1" applyAlignment="1" applyProtection="1">
      <alignment horizontal="center" vertical="center"/>
      <protection locked="0"/>
    </xf>
    <xf numFmtId="170" fontId="26" fillId="34" borderId="11" xfId="0" applyNumberFormat="1" applyFont="1" applyFill="1" applyBorder="1" applyAlignment="1" applyProtection="1">
      <alignment horizontal="center" vertical="top"/>
      <protection locked="0"/>
    </xf>
    <xf numFmtId="0" fontId="15" fillId="36" borderId="0" xfId="0" applyFont="1" applyFill="1" applyBorder="1" applyAlignment="1" applyProtection="1">
      <alignment vertical="center"/>
      <protection/>
    </xf>
    <xf numFmtId="0" fontId="15" fillId="0" borderId="0" xfId="0" applyFont="1" applyFill="1" applyBorder="1" applyAlignment="1" applyProtection="1">
      <alignment/>
      <protection/>
    </xf>
    <xf numFmtId="0" fontId="44" fillId="0" borderId="0" xfId="0" applyFont="1" applyAlignment="1">
      <alignment/>
    </xf>
    <xf numFmtId="0" fontId="35" fillId="0" borderId="0" xfId="0" applyFont="1" applyFill="1" applyAlignment="1" applyProtection="1">
      <alignment/>
      <protection/>
    </xf>
    <xf numFmtId="0" fontId="45" fillId="0" borderId="0" xfId="0" applyFont="1" applyFill="1" applyAlignment="1" applyProtection="1">
      <alignment vertical="center"/>
      <protection/>
    </xf>
    <xf numFmtId="0" fontId="35" fillId="0" borderId="0" xfId="0" applyFont="1" applyFill="1" applyBorder="1" applyAlignment="1" applyProtection="1">
      <alignment horizontal="center"/>
      <protection/>
    </xf>
    <xf numFmtId="0" fontId="27" fillId="36" borderId="0" xfId="0" applyFont="1" applyFill="1" applyBorder="1" applyAlignment="1" applyProtection="1">
      <alignment vertical="center"/>
      <protection/>
    </xf>
    <xf numFmtId="173" fontId="28" fillId="36" borderId="0" xfId="0" applyNumberFormat="1" applyFont="1" applyFill="1" applyBorder="1" applyAlignment="1" applyProtection="1">
      <alignment horizontal="right" vertical="center"/>
      <protection/>
    </xf>
    <xf numFmtId="180" fontId="28" fillId="36" borderId="0" xfId="0" applyNumberFormat="1" applyFont="1" applyFill="1" applyBorder="1" applyAlignment="1" applyProtection="1">
      <alignment horizontal="center" vertical="center"/>
      <protection/>
    </xf>
    <xf numFmtId="0" fontId="27" fillId="36" borderId="0" xfId="0" applyFont="1" applyFill="1" applyBorder="1" applyAlignment="1" applyProtection="1">
      <alignment horizontal="right" vertical="center" indent="1"/>
      <protection/>
    </xf>
    <xf numFmtId="0" fontId="15" fillId="0" borderId="0" xfId="0" applyFont="1" applyFill="1" applyBorder="1" applyAlignment="1" applyProtection="1">
      <alignment horizontal="right" indent="1"/>
      <protection/>
    </xf>
    <xf numFmtId="0" fontId="36" fillId="0" borderId="0" xfId="0" applyFont="1" applyFill="1" applyBorder="1" applyAlignment="1" applyProtection="1">
      <alignment horizontal="right" indent="1"/>
      <protection/>
    </xf>
    <xf numFmtId="1" fontId="26" fillId="0" borderId="0" xfId="0" applyNumberFormat="1" applyFont="1" applyFill="1" applyBorder="1" applyAlignment="1" applyProtection="1">
      <alignment horizontal="center" vertical="center" shrinkToFit="1"/>
      <protection locked="0"/>
    </xf>
    <xf numFmtId="171" fontId="15" fillId="0" borderId="0" xfId="0" applyNumberFormat="1" applyFont="1" applyFill="1" applyBorder="1" applyAlignment="1" applyProtection="1">
      <alignment horizontal="right" vertical="center" wrapText="1" indent="2"/>
      <protection/>
    </xf>
    <xf numFmtId="0" fontId="26" fillId="0" borderId="0" xfId="0" applyNumberFormat="1" applyFont="1" applyFill="1" applyBorder="1" applyAlignment="1" applyProtection="1">
      <alignment horizontal="center" vertical="center" shrinkToFit="1"/>
      <protection/>
    </xf>
    <xf numFmtId="0" fontId="44" fillId="0" borderId="0" xfId="0" applyFont="1" applyFill="1" applyBorder="1" applyAlignment="1">
      <alignment/>
    </xf>
    <xf numFmtId="0" fontId="31" fillId="34" borderId="22" xfId="0" applyNumberFormat="1" applyFont="1" applyFill="1" applyBorder="1" applyAlignment="1" applyProtection="1">
      <alignment horizontal="center" vertical="center"/>
      <protection locked="0"/>
    </xf>
    <xf numFmtId="1" fontId="26" fillId="34" borderId="11" xfId="0" applyNumberFormat="1" applyFont="1" applyFill="1" applyBorder="1" applyAlignment="1" applyProtection="1">
      <alignment horizontal="center" vertical="center"/>
      <protection locked="0"/>
    </xf>
    <xf numFmtId="170" fontId="26" fillId="0" borderId="0" xfId="0" applyNumberFormat="1" applyFont="1" applyFill="1" applyBorder="1" applyAlignment="1" applyProtection="1">
      <alignment horizontal="center" vertical="center"/>
      <protection/>
    </xf>
    <xf numFmtId="2" fontId="15" fillId="36" borderId="0" xfId="0" applyNumberFormat="1" applyFont="1" applyFill="1" applyAlignment="1" applyProtection="1">
      <alignment vertical="center"/>
      <protection/>
    </xf>
    <xf numFmtId="0" fontId="1" fillId="0" borderId="0" xfId="0" applyFont="1" applyBorder="1" applyAlignment="1">
      <alignment vertical="center" wrapText="1"/>
    </xf>
    <xf numFmtId="180" fontId="1" fillId="34" borderId="13" xfId="44" applyNumberFormat="1" applyFont="1" applyFill="1" applyBorder="1" applyAlignment="1">
      <alignment horizontal="center" vertical="center"/>
    </xf>
    <xf numFmtId="180" fontId="1" fillId="0" borderId="0" xfId="44" applyNumberFormat="1" applyFont="1" applyFill="1" applyBorder="1" applyAlignment="1">
      <alignment horizontal="center" vertical="center"/>
    </xf>
    <xf numFmtId="0" fontId="1" fillId="0" borderId="0" xfId="0" applyFont="1" applyBorder="1" applyAlignment="1">
      <alignment vertical="center" textRotation="90"/>
    </xf>
    <xf numFmtId="0" fontId="0" fillId="0" borderId="0" xfId="0" applyFont="1" applyAlignment="1">
      <alignment/>
    </xf>
    <xf numFmtId="164" fontId="0" fillId="0" borderId="0" xfId="0" applyNumberFormat="1" applyFont="1" applyAlignment="1">
      <alignment horizontal="center"/>
    </xf>
    <xf numFmtId="14" fontId="48" fillId="34" borderId="13" xfId="0" applyNumberFormat="1" applyFont="1" applyFill="1" applyBorder="1" applyAlignment="1" applyProtection="1">
      <alignment horizontal="center" vertical="center"/>
      <protection locked="0"/>
    </xf>
    <xf numFmtId="0" fontId="0" fillId="0" borderId="0" xfId="0" applyFont="1" applyAlignment="1">
      <alignment vertical="center"/>
    </xf>
    <xf numFmtId="0" fontId="49" fillId="0" borderId="0" xfId="0" applyFont="1" applyAlignment="1" applyProtection="1">
      <alignment vertical="center"/>
      <protection locked="0"/>
    </xf>
    <xf numFmtId="164"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Fill="1" applyAlignment="1" applyProtection="1">
      <alignment vertical="center"/>
      <protection/>
    </xf>
    <xf numFmtId="0" fontId="50" fillId="0" borderId="0" xfId="0" applyFont="1" applyFill="1" applyAlignment="1" applyProtection="1">
      <alignment vertical="center"/>
      <protection/>
    </xf>
    <xf numFmtId="0" fontId="0" fillId="0" borderId="0" xfId="0" applyFont="1" applyFill="1" applyAlignment="1" applyProtection="1">
      <alignment vertical="center"/>
      <protection/>
    </xf>
    <xf numFmtId="168" fontId="1" fillId="38" borderId="10" xfId="0" applyNumberFormat="1" applyFont="1" applyFill="1" applyBorder="1" applyAlignment="1" applyProtection="1">
      <alignment horizontal="left" vertical="center"/>
      <protection/>
    </xf>
    <xf numFmtId="168" fontId="1" fillId="38" borderId="23" xfId="0" applyNumberFormat="1" applyFont="1" applyFill="1" applyBorder="1" applyAlignment="1" applyProtection="1">
      <alignment horizontal="left" vertical="center"/>
      <protection/>
    </xf>
    <xf numFmtId="164" fontId="3" fillId="38" borderId="10" xfId="0" applyNumberFormat="1" applyFont="1" applyFill="1" applyBorder="1" applyAlignment="1" applyProtection="1">
      <alignment horizontal="center" vertical="center"/>
      <protection/>
    </xf>
    <xf numFmtId="164" fontId="3" fillId="38" borderId="24" xfId="0" applyNumberFormat="1" applyFont="1" applyFill="1" applyBorder="1" applyAlignment="1" applyProtection="1">
      <alignment horizontal="center" vertical="center"/>
      <protection/>
    </xf>
    <xf numFmtId="164" fontId="3" fillId="38" borderId="23" xfId="0" applyNumberFormat="1" applyFont="1" applyFill="1" applyBorder="1" applyAlignment="1" applyProtection="1">
      <alignment horizontal="center" vertical="center"/>
      <protection/>
    </xf>
    <xf numFmtId="168" fontId="0" fillId="0" borderId="25" xfId="0" applyNumberFormat="1" applyFont="1" applyFill="1" applyBorder="1" applyAlignment="1" applyProtection="1">
      <alignment horizontal="left" vertical="center"/>
      <protection/>
    </xf>
    <xf numFmtId="168" fontId="0" fillId="0" borderId="26" xfId="0" applyNumberFormat="1" applyFont="1" applyFill="1" applyBorder="1" applyAlignment="1" applyProtection="1">
      <alignment horizontal="left" vertical="center"/>
      <protection/>
    </xf>
    <xf numFmtId="165" fontId="0" fillId="0" borderId="25" xfId="0" applyNumberFormat="1" applyFont="1" applyFill="1" applyBorder="1" applyAlignment="1" applyProtection="1">
      <alignment horizontal="center" vertical="center"/>
      <protection/>
    </xf>
    <xf numFmtId="165" fontId="0" fillId="0" borderId="27" xfId="0" applyNumberFormat="1" applyFont="1" applyFill="1" applyBorder="1" applyAlignment="1" applyProtection="1">
      <alignment horizontal="center" vertical="center"/>
      <protection/>
    </xf>
    <xf numFmtId="165" fontId="0" fillId="0" borderId="26" xfId="0" applyNumberFormat="1" applyFont="1" applyFill="1" applyBorder="1" applyAlignment="1" applyProtection="1">
      <alignment horizontal="center" vertical="center"/>
      <protection/>
    </xf>
    <xf numFmtId="168" fontId="3" fillId="38" borderId="10" xfId="0" applyNumberFormat="1" applyFont="1" applyFill="1" applyBorder="1" applyAlignment="1" applyProtection="1">
      <alignment horizontal="left" vertical="center"/>
      <protection/>
    </xf>
    <xf numFmtId="168" fontId="3" fillId="38" borderId="20" xfId="0" applyNumberFormat="1" applyFont="1" applyFill="1" applyBorder="1" applyAlignment="1" applyProtection="1">
      <alignment horizontal="left" vertical="center"/>
      <protection/>
    </xf>
    <xf numFmtId="165" fontId="2" fillId="38" borderId="20" xfId="0" applyNumberFormat="1" applyFont="1" applyFill="1" applyBorder="1" applyAlignment="1" applyProtection="1">
      <alignment horizontal="center" vertical="center"/>
      <protection/>
    </xf>
    <xf numFmtId="165" fontId="2" fillId="38" borderId="23" xfId="0" applyNumberFormat="1" applyFont="1" applyFill="1" applyBorder="1" applyAlignment="1" applyProtection="1">
      <alignment horizontal="center" vertical="center"/>
      <protection/>
    </xf>
    <xf numFmtId="168" fontId="2" fillId="0" borderId="25" xfId="0" applyNumberFormat="1" applyFont="1" applyFill="1" applyBorder="1" applyAlignment="1" applyProtection="1">
      <alignment horizontal="left" vertical="center"/>
      <protection/>
    </xf>
    <xf numFmtId="168" fontId="2" fillId="0" borderId="26" xfId="0" applyNumberFormat="1" applyFont="1" applyFill="1" applyBorder="1" applyAlignment="1" applyProtection="1">
      <alignment horizontal="left" vertical="center"/>
      <protection/>
    </xf>
    <xf numFmtId="194" fontId="2" fillId="0" borderId="25" xfId="0" applyNumberFormat="1" applyFont="1" applyFill="1" applyBorder="1" applyAlignment="1" applyProtection="1">
      <alignment horizontal="center" vertical="center"/>
      <protection/>
    </xf>
    <xf numFmtId="165" fontId="2" fillId="0" borderId="28" xfId="0" applyNumberFormat="1" applyFont="1" applyFill="1" applyBorder="1" applyAlignment="1" applyProtection="1">
      <alignment horizontal="right" vertical="center"/>
      <protection/>
    </xf>
    <xf numFmtId="196" fontId="2" fillId="0" borderId="29" xfId="0" applyNumberFormat="1" applyFont="1" applyFill="1" applyBorder="1" applyAlignment="1" applyProtection="1">
      <alignment horizontal="center" vertical="center"/>
      <protection/>
    </xf>
    <xf numFmtId="165" fontId="2" fillId="0" borderId="0" xfId="0" applyNumberFormat="1" applyFont="1" applyFill="1" applyBorder="1" applyAlignment="1" applyProtection="1">
      <alignment horizontal="right" vertical="center"/>
      <protection/>
    </xf>
    <xf numFmtId="196" fontId="2" fillId="0" borderId="26" xfId="0" applyNumberFormat="1" applyFont="1" applyFill="1" applyBorder="1" applyAlignment="1" applyProtection="1">
      <alignment horizontal="center" vertical="center"/>
      <protection/>
    </xf>
    <xf numFmtId="2" fontId="0" fillId="0" borderId="0" xfId="0" applyNumberFormat="1" applyFont="1" applyAlignment="1">
      <alignment/>
    </xf>
    <xf numFmtId="165" fontId="2" fillId="0" borderId="30" xfId="0" applyNumberFormat="1" applyFont="1" applyFill="1" applyBorder="1" applyAlignment="1" applyProtection="1">
      <alignment horizontal="right" vertical="center"/>
      <protection/>
    </xf>
    <xf numFmtId="196" fontId="2" fillId="0" borderId="31" xfId="0" applyNumberFormat="1" applyFont="1" applyFill="1" applyBorder="1" applyAlignment="1" applyProtection="1">
      <alignment horizontal="center" vertical="center"/>
      <protection/>
    </xf>
    <xf numFmtId="165" fontId="3" fillId="38" borderId="20" xfId="0" applyNumberFormat="1" applyFont="1" applyFill="1" applyBorder="1" applyAlignment="1" applyProtection="1">
      <alignment horizontal="center" vertical="center"/>
      <protection locked="0"/>
    </xf>
    <xf numFmtId="165" fontId="3" fillId="38" borderId="20" xfId="0" applyNumberFormat="1" applyFont="1" applyFill="1" applyBorder="1" applyAlignment="1" applyProtection="1">
      <alignment horizontal="center" vertical="center"/>
      <protection/>
    </xf>
    <xf numFmtId="165" fontId="3" fillId="38" borderId="23" xfId="0" applyNumberFormat="1" applyFont="1" applyFill="1" applyBorder="1" applyAlignment="1" applyProtection="1">
      <alignment horizontal="center" vertical="center"/>
      <protection/>
    </xf>
    <xf numFmtId="165" fontId="2" fillId="0" borderId="25" xfId="0" applyNumberFormat="1" applyFont="1" applyFill="1" applyBorder="1" applyAlignment="1" applyProtection="1">
      <alignment horizontal="center" vertical="center"/>
      <protection/>
    </xf>
    <xf numFmtId="168" fontId="1" fillId="38" borderId="20" xfId="0" applyNumberFormat="1" applyFont="1" applyFill="1" applyBorder="1" applyAlignment="1" applyProtection="1">
      <alignment horizontal="left" vertical="center"/>
      <protection/>
    </xf>
    <xf numFmtId="165" fontId="0" fillId="38" borderId="20" xfId="0" applyNumberFormat="1" applyFont="1" applyFill="1" applyBorder="1" applyAlignment="1" applyProtection="1">
      <alignment horizontal="center" vertical="center"/>
      <protection/>
    </xf>
    <xf numFmtId="165" fontId="0" fillId="38" borderId="23" xfId="0" applyNumberFormat="1" applyFont="1" applyFill="1" applyBorder="1" applyAlignment="1" applyProtection="1">
      <alignment horizontal="center" vertical="center"/>
      <protection/>
    </xf>
    <xf numFmtId="168" fontId="0" fillId="0" borderId="10" xfId="0" applyNumberFormat="1" applyFont="1" applyFill="1" applyBorder="1" applyAlignment="1" applyProtection="1">
      <alignment horizontal="left" vertical="center"/>
      <protection/>
    </xf>
    <xf numFmtId="168" fontId="0" fillId="0" borderId="23" xfId="0" applyNumberFormat="1" applyFont="1" applyFill="1" applyBorder="1" applyAlignment="1" applyProtection="1">
      <alignment horizontal="left" vertical="center"/>
      <protection/>
    </xf>
    <xf numFmtId="165" fontId="0" fillId="0" borderId="10" xfId="0" applyNumberFormat="1" applyFont="1" applyFill="1" applyBorder="1" applyAlignment="1" applyProtection="1">
      <alignment horizontal="center" vertical="center"/>
      <protection/>
    </xf>
    <xf numFmtId="165" fontId="0" fillId="0" borderId="24" xfId="0" applyNumberFormat="1" applyFont="1" applyFill="1" applyBorder="1" applyAlignment="1" applyProtection="1">
      <alignment horizontal="center" vertical="center"/>
      <protection/>
    </xf>
    <xf numFmtId="165" fontId="0" fillId="0" borderId="23" xfId="0" applyNumberFormat="1" applyFont="1" applyFill="1" applyBorder="1" applyAlignment="1" applyProtection="1">
      <alignment horizontal="center" vertical="center"/>
      <protection/>
    </xf>
    <xf numFmtId="0" fontId="0" fillId="0" borderId="0" xfId="0" applyFont="1" applyAlignment="1">
      <alignment/>
    </xf>
    <xf numFmtId="0" fontId="0" fillId="0" borderId="0" xfId="0" applyFont="1" applyAlignment="1" applyProtection="1">
      <alignment/>
      <protection/>
    </xf>
    <xf numFmtId="164" fontId="0" fillId="0" borderId="0" xfId="0" applyNumberFormat="1" applyFont="1" applyAlignment="1" applyProtection="1">
      <alignment horizontal="center"/>
      <protection/>
    </xf>
    <xf numFmtId="168" fontId="0" fillId="0" borderId="32" xfId="0" applyNumberFormat="1" applyFont="1" applyFill="1" applyBorder="1" applyAlignment="1" applyProtection="1">
      <alignment horizontal="left" vertical="center"/>
      <protection/>
    </xf>
    <xf numFmtId="168" fontId="0" fillId="0" borderId="31" xfId="0" applyNumberFormat="1" applyFont="1" applyFill="1" applyBorder="1" applyAlignment="1" applyProtection="1">
      <alignment horizontal="left" vertical="center"/>
      <protection/>
    </xf>
    <xf numFmtId="175" fontId="0" fillId="0" borderId="33" xfId="44" applyFont="1" applyFill="1" applyBorder="1" applyAlignment="1" applyProtection="1">
      <alignment horizontal="center" vertical="center"/>
      <protection locked="0"/>
    </xf>
    <xf numFmtId="0" fontId="0" fillId="0" borderId="0" xfId="0" applyFont="1" applyFill="1" applyBorder="1" applyAlignment="1">
      <alignment/>
    </xf>
    <xf numFmtId="175" fontId="3" fillId="38" borderId="24" xfId="44" applyFont="1" applyFill="1" applyBorder="1" applyAlignment="1" applyProtection="1">
      <alignment horizontal="center" vertical="center"/>
      <protection/>
    </xf>
    <xf numFmtId="175" fontId="3" fillId="38" borderId="23" xfId="44" applyFont="1" applyFill="1" applyBorder="1" applyAlignment="1" applyProtection="1">
      <alignment horizontal="center" vertical="center"/>
      <protection/>
    </xf>
    <xf numFmtId="180" fontId="0" fillId="0" borderId="25" xfId="0" applyNumberFormat="1" applyFont="1" applyFill="1" applyBorder="1" applyAlignment="1" applyProtection="1">
      <alignment horizontal="center" vertical="center"/>
      <protection locked="0"/>
    </xf>
    <xf numFmtId="0" fontId="48" fillId="0" borderId="0" xfId="0" applyFont="1" applyAlignment="1">
      <alignment horizontal="left" vertical="center" indent="1"/>
    </xf>
    <xf numFmtId="176" fontId="48" fillId="0" borderId="0" xfId="0" applyNumberFormat="1" applyFont="1" applyFill="1" applyBorder="1" applyAlignment="1" applyProtection="1">
      <alignment vertical="center"/>
      <protection locked="0"/>
    </xf>
    <xf numFmtId="176" fontId="48" fillId="39" borderId="13" xfId="0" applyNumberFormat="1" applyFont="1" applyFill="1" applyBorder="1" applyAlignment="1" applyProtection="1">
      <alignment horizontal="center" vertical="center"/>
      <protection locked="0"/>
    </xf>
    <xf numFmtId="9" fontId="0" fillId="0" borderId="32" xfId="54" applyNumberFormat="1" applyFont="1" applyFill="1" applyBorder="1" applyAlignment="1" applyProtection="1">
      <alignment horizontal="center" vertical="center"/>
      <protection locked="0"/>
    </xf>
    <xf numFmtId="0" fontId="18" fillId="40" borderId="11" xfId="0" applyFont="1" applyFill="1" applyBorder="1" applyAlignment="1" applyProtection="1">
      <alignment horizontal="center" vertical="center"/>
      <protection locked="0"/>
    </xf>
    <xf numFmtId="175" fontId="0" fillId="0" borderId="31" xfId="44" applyFont="1" applyFill="1" applyBorder="1" applyAlignment="1" applyProtection="1">
      <alignment horizontal="center" vertical="center"/>
      <protection locked="0"/>
    </xf>
    <xf numFmtId="207" fontId="31" fillId="0" borderId="0" xfId="0" applyNumberFormat="1" applyFont="1" applyFill="1" applyAlignment="1" applyProtection="1">
      <alignment vertical="center"/>
      <protection/>
    </xf>
    <xf numFmtId="0" fontId="55" fillId="0" borderId="0" xfId="0" applyFont="1" applyAlignment="1">
      <alignment vertical="center"/>
    </xf>
    <xf numFmtId="0" fontId="57" fillId="0" borderId="0" xfId="0" applyFont="1" applyAlignment="1">
      <alignment vertical="center"/>
    </xf>
    <xf numFmtId="180" fontId="1" fillId="0" borderId="0" xfId="0" applyNumberFormat="1" applyFont="1" applyFill="1" applyBorder="1" applyAlignment="1">
      <alignment vertical="center"/>
    </xf>
    <xf numFmtId="10" fontId="1" fillId="34" borderId="13" xfId="54" applyNumberFormat="1" applyFont="1" applyFill="1" applyBorder="1" applyAlignment="1">
      <alignment horizontal="center" vertical="center"/>
    </xf>
    <xf numFmtId="10" fontId="54" fillId="39" borderId="13" xfId="0" applyNumberFormat="1" applyFont="1" applyFill="1" applyBorder="1" applyAlignment="1" applyProtection="1">
      <alignment horizontal="center" vertical="center"/>
      <protection locked="0"/>
    </xf>
    <xf numFmtId="10" fontId="18" fillId="40" borderId="11" xfId="54" applyNumberFormat="1" applyFont="1" applyFill="1" applyBorder="1" applyAlignment="1" applyProtection="1">
      <alignment horizontal="center" vertical="center"/>
      <protection locked="0"/>
    </xf>
    <xf numFmtId="2" fontId="58" fillId="0" borderId="0" xfId="0" applyNumberFormat="1" applyFont="1" applyAlignment="1" applyProtection="1">
      <alignment horizontal="center" vertical="center"/>
      <protection/>
    </xf>
    <xf numFmtId="0" fontId="10" fillId="14" borderId="34" xfId="53" applyFont="1" applyFill="1" applyBorder="1" applyAlignment="1" applyProtection="1">
      <alignment horizontal="center" vertical="center"/>
      <protection/>
    </xf>
    <xf numFmtId="0" fontId="13" fillId="14" borderId="35" xfId="53" applyFont="1" applyFill="1" applyBorder="1" applyAlignment="1" applyProtection="1">
      <alignment horizontal="center" vertical="center"/>
      <protection/>
    </xf>
    <xf numFmtId="0" fontId="9" fillId="14" borderId="34" xfId="53" applyFont="1" applyFill="1" applyBorder="1" applyAlignment="1" applyProtection="1">
      <alignment horizontal="center" vertical="center"/>
      <protection/>
    </xf>
    <xf numFmtId="0" fontId="10" fillId="14" borderId="36" xfId="53" applyFont="1" applyFill="1" applyBorder="1" applyAlignment="1" applyProtection="1">
      <alignment horizontal="center" vertical="center"/>
      <protection/>
    </xf>
    <xf numFmtId="0" fontId="13" fillId="14" borderId="37" xfId="53" applyFont="1" applyFill="1" applyBorder="1" applyAlignment="1" applyProtection="1">
      <alignment horizontal="center" vertical="center"/>
      <protection/>
    </xf>
    <xf numFmtId="0" fontId="9" fillId="14" borderId="36" xfId="53" applyFont="1" applyFill="1" applyBorder="1" applyAlignment="1" applyProtection="1">
      <alignment horizontal="center" vertical="center"/>
      <protection/>
    </xf>
    <xf numFmtId="0" fontId="13" fillId="14" borderId="38" xfId="0" applyFont="1" applyFill="1" applyBorder="1" applyAlignment="1" applyProtection="1">
      <alignment horizontal="center" vertical="center"/>
      <protection/>
    </xf>
    <xf numFmtId="0" fontId="9" fillId="14" borderId="39" xfId="53" applyFont="1" applyFill="1" applyBorder="1" applyAlignment="1" applyProtection="1">
      <alignment horizontal="center" vertical="center"/>
      <protection/>
    </xf>
    <xf numFmtId="0" fontId="13" fillId="14" borderId="40" xfId="53" applyFont="1" applyFill="1" applyBorder="1" applyAlignment="1" applyProtection="1">
      <alignment horizontal="center" vertical="center"/>
      <protection/>
    </xf>
    <xf numFmtId="0" fontId="9" fillId="0" borderId="0" xfId="53" applyFont="1" applyFill="1" applyBorder="1" applyAlignment="1" applyProtection="1">
      <alignment horizontal="center" vertical="center"/>
      <protection/>
    </xf>
    <xf numFmtId="0" fontId="13" fillId="0" borderId="0" xfId="53" applyFont="1" applyFill="1" applyBorder="1" applyAlignment="1" applyProtection="1">
      <alignment horizontal="center" vertical="center"/>
      <protection/>
    </xf>
    <xf numFmtId="0" fontId="10" fillId="14" borderId="39" xfId="53" applyFont="1" applyFill="1" applyBorder="1" applyAlignment="1" applyProtection="1">
      <alignment horizontal="center" vertical="center"/>
      <protection/>
    </xf>
    <xf numFmtId="0" fontId="19" fillId="34" borderId="41" xfId="0" applyFont="1" applyFill="1" applyBorder="1" applyAlignment="1">
      <alignment horizontal="left" vertical="center" indent="1"/>
    </xf>
    <xf numFmtId="0" fontId="18" fillId="40" borderId="42" xfId="0" applyFont="1" applyFill="1" applyBorder="1" applyAlignment="1" applyProtection="1">
      <alignment horizontal="center" vertical="center"/>
      <protection locked="0"/>
    </xf>
    <xf numFmtId="0" fontId="19" fillId="41" borderId="11" xfId="0" applyFont="1" applyFill="1" applyBorder="1" applyAlignment="1">
      <alignment horizontal="left" vertical="center" indent="1"/>
    </xf>
    <xf numFmtId="0" fontId="19" fillId="0" borderId="28" xfId="0" applyFont="1" applyFill="1" applyBorder="1" applyAlignment="1">
      <alignment horizontal="left" vertical="center" indent="1"/>
    </xf>
    <xf numFmtId="0" fontId="18" fillId="0" borderId="28" xfId="0" applyFont="1" applyFill="1" applyBorder="1" applyAlignment="1" applyProtection="1">
      <alignment horizontal="center" vertical="center"/>
      <protection locked="0"/>
    </xf>
    <xf numFmtId="0" fontId="15" fillId="0" borderId="0" xfId="0" applyFont="1" applyFill="1" applyBorder="1" applyAlignment="1">
      <alignment vertical="center"/>
    </xf>
    <xf numFmtId="0" fontId="40" fillId="0" borderId="0" xfId="0" applyFont="1" applyFill="1" applyBorder="1" applyAlignment="1">
      <alignment vertical="center"/>
    </xf>
    <xf numFmtId="0" fontId="19" fillId="0" borderId="0" xfId="0" applyFont="1" applyFill="1" applyBorder="1" applyAlignment="1">
      <alignment horizontal="center" vertical="center"/>
    </xf>
    <xf numFmtId="212" fontId="18" fillId="0" borderId="0" xfId="50" applyNumberFormat="1" applyFont="1" applyFill="1" applyBorder="1" applyAlignment="1" applyProtection="1">
      <alignment horizontal="center" vertical="center"/>
      <protection locked="0"/>
    </xf>
    <xf numFmtId="0" fontId="19" fillId="0" borderId="20" xfId="0" applyFont="1" applyFill="1" applyBorder="1" applyAlignment="1">
      <alignment horizontal="left" vertical="center" indent="1"/>
    </xf>
    <xf numFmtId="10" fontId="18" fillId="0" borderId="20" xfId="54" applyNumberFormat="1" applyFont="1" applyFill="1" applyBorder="1" applyAlignment="1" applyProtection="1">
      <alignment horizontal="center" vertical="center"/>
      <protection locked="0"/>
    </xf>
    <xf numFmtId="0" fontId="15" fillId="0" borderId="0" xfId="0" applyFont="1" applyFill="1" applyAlignment="1" applyProtection="1">
      <alignment horizontal="left" vertical="center"/>
      <protection/>
    </xf>
    <xf numFmtId="0" fontId="26" fillId="0" borderId="0" xfId="0" applyFont="1" applyFill="1" applyAlignment="1" applyProtection="1">
      <alignment/>
      <protection/>
    </xf>
    <xf numFmtId="0" fontId="5" fillId="0" borderId="0" xfId="46" applyNumberFormat="1" applyFill="1" applyBorder="1" applyAlignment="1" applyProtection="1">
      <alignment horizontal="left" vertical="center" shrinkToFit="1"/>
      <protection/>
    </xf>
    <xf numFmtId="0" fontId="15" fillId="0" borderId="0" xfId="0" applyFont="1" applyFill="1" applyAlignment="1" applyProtection="1">
      <alignment horizontal="center" vertical="center"/>
      <protection locked="0"/>
    </xf>
    <xf numFmtId="0" fontId="65" fillId="0" borderId="0" xfId="46" applyFont="1" applyAlignment="1" applyProtection="1" quotePrefix="1">
      <alignment/>
      <protection locked="0"/>
    </xf>
    <xf numFmtId="0" fontId="65" fillId="0" borderId="0" xfId="46" applyFont="1" applyAlignment="1" applyProtection="1">
      <alignment/>
      <protection locked="0"/>
    </xf>
    <xf numFmtId="171" fontId="65" fillId="0" borderId="0" xfId="46" applyNumberFormat="1" applyFont="1" applyFill="1" applyBorder="1" applyAlignment="1" applyProtection="1">
      <alignment horizontal="right" vertical="center" indent="1"/>
      <protection locked="0"/>
    </xf>
    <xf numFmtId="0" fontId="103" fillId="0" borderId="0" xfId="0" applyFont="1" applyAlignment="1">
      <alignment vertical="center"/>
    </xf>
    <xf numFmtId="0" fontId="24" fillId="0" borderId="0" xfId="53" applyFont="1" applyBorder="1" applyAlignment="1">
      <alignment vertical="center"/>
      <protection/>
    </xf>
    <xf numFmtId="0" fontId="4" fillId="0" borderId="0" xfId="0" applyFont="1" applyBorder="1" applyAlignment="1">
      <alignment vertical="center"/>
    </xf>
    <xf numFmtId="0" fontId="26" fillId="0" borderId="0" xfId="0" applyFont="1" applyBorder="1" applyAlignment="1" applyProtection="1">
      <alignment horizontal="right" indent="1"/>
      <protection/>
    </xf>
    <xf numFmtId="0" fontId="15" fillId="0" borderId="0" xfId="0" applyFont="1" applyFill="1" applyAlignment="1" applyProtection="1">
      <alignment vertical="center"/>
      <protection locked="0"/>
    </xf>
    <xf numFmtId="0" fontId="15" fillId="0" borderId="0" xfId="0" applyFont="1" applyBorder="1" applyAlignment="1" applyProtection="1">
      <alignment horizontal="right" indent="1"/>
      <protection locked="0"/>
    </xf>
    <xf numFmtId="0" fontId="65" fillId="0" borderId="0" xfId="46" applyFont="1" applyBorder="1" applyAlignment="1" applyProtection="1" quotePrefix="1">
      <alignment horizontal="right" indent="1"/>
      <protection locked="0"/>
    </xf>
    <xf numFmtId="0" fontId="65" fillId="0" borderId="0" xfId="46" applyFont="1" applyFill="1" applyBorder="1" applyAlignment="1" applyProtection="1">
      <alignment horizontal="right" indent="1"/>
      <protection locked="0"/>
    </xf>
    <xf numFmtId="0" fontId="19" fillId="14" borderId="11" xfId="0" applyFont="1" applyFill="1" applyBorder="1" applyAlignment="1">
      <alignment horizontal="left" vertical="center" indent="1"/>
    </xf>
    <xf numFmtId="0" fontId="20" fillId="42" borderId="10" xfId="0" applyFont="1" applyFill="1" applyBorder="1" applyAlignment="1">
      <alignment horizontal="left" vertical="center" indent="1"/>
    </xf>
    <xf numFmtId="173" fontId="15" fillId="0" borderId="19" xfId="0" applyNumberFormat="1" applyFont="1" applyFill="1" applyBorder="1" applyAlignment="1" applyProtection="1">
      <alignment vertical="center"/>
      <protection/>
    </xf>
    <xf numFmtId="0" fontId="69" fillId="0" borderId="0" xfId="0" applyFont="1" applyAlignment="1">
      <alignment vertical="center"/>
    </xf>
    <xf numFmtId="0" fontId="59" fillId="43" borderId="10" xfId="46" applyFont="1" applyFill="1" applyBorder="1" applyAlignment="1" applyProtection="1">
      <alignment horizontal="center"/>
      <protection locked="0"/>
    </xf>
    <xf numFmtId="0" fontId="59" fillId="43" borderId="20" xfId="46" applyFont="1" applyFill="1" applyBorder="1" applyAlignment="1" applyProtection="1">
      <alignment horizontal="center"/>
      <protection locked="0"/>
    </xf>
    <xf numFmtId="0" fontId="59" fillId="43" borderId="23" xfId="46" applyFont="1" applyFill="1" applyBorder="1" applyAlignment="1" applyProtection="1">
      <alignment horizontal="center"/>
      <protection locked="0"/>
    </xf>
    <xf numFmtId="0" fontId="26" fillId="0" borderId="25" xfId="0" applyNumberFormat="1" applyFont="1" applyFill="1" applyBorder="1" applyAlignment="1" applyProtection="1">
      <alignment horizontal="center" vertical="center" shrinkToFit="1"/>
      <protection/>
    </xf>
    <xf numFmtId="190" fontId="24" fillId="43" borderId="10" xfId="0" applyNumberFormat="1" applyFont="1" applyFill="1" applyBorder="1" applyAlignment="1" applyProtection="1">
      <alignment horizontal="center" vertical="center"/>
      <protection locked="0"/>
    </xf>
    <xf numFmtId="190" fontId="24" fillId="43" borderId="20" xfId="0" applyNumberFormat="1" applyFont="1" applyFill="1" applyBorder="1" applyAlignment="1" applyProtection="1">
      <alignment horizontal="center" vertical="center"/>
      <protection locked="0"/>
    </xf>
    <xf numFmtId="190" fontId="24" fillId="43" borderId="23" xfId="0" applyNumberFormat="1" applyFont="1" applyFill="1" applyBorder="1" applyAlignment="1" applyProtection="1">
      <alignment horizontal="center" vertical="center"/>
      <protection locked="0"/>
    </xf>
    <xf numFmtId="171" fontId="15" fillId="0" borderId="0" xfId="0" applyNumberFormat="1" applyFont="1" applyFill="1" applyBorder="1" applyAlignment="1" applyProtection="1">
      <alignment horizontal="right" vertical="center" wrapText="1" indent="2"/>
      <protection/>
    </xf>
    <xf numFmtId="171" fontId="15" fillId="0" borderId="26" xfId="0" applyNumberFormat="1" applyFont="1" applyFill="1" applyBorder="1" applyAlignment="1" applyProtection="1">
      <alignment horizontal="right" vertical="center" wrapText="1" indent="2"/>
      <protection/>
    </xf>
    <xf numFmtId="1" fontId="26" fillId="34" borderId="42" xfId="0" applyNumberFormat="1" applyFont="1" applyFill="1" applyBorder="1" applyAlignment="1" applyProtection="1">
      <alignment horizontal="center" vertical="center" shrinkToFit="1"/>
      <protection locked="0"/>
    </xf>
    <xf numFmtId="1" fontId="26" fillId="34" borderId="21" xfId="0" applyNumberFormat="1" applyFont="1" applyFill="1" applyBorder="1" applyAlignment="1" applyProtection="1">
      <alignment horizontal="center" vertical="center" shrinkToFit="1"/>
      <protection locked="0"/>
    </xf>
    <xf numFmtId="170" fontId="46" fillId="0" borderId="0" xfId="0" applyNumberFormat="1" applyFont="1" applyFill="1" applyAlignment="1" applyProtection="1">
      <alignment horizontal="center" vertical="center"/>
      <protection/>
    </xf>
    <xf numFmtId="173" fontId="26" fillId="36" borderId="0" xfId="0" applyNumberFormat="1" applyFont="1" applyFill="1" applyBorder="1" applyAlignment="1" applyProtection="1">
      <alignment horizontal="right" vertical="center" wrapText="1" indent="1"/>
      <protection/>
    </xf>
    <xf numFmtId="173" fontId="26" fillId="36" borderId="26" xfId="0" applyNumberFormat="1" applyFont="1" applyFill="1" applyBorder="1" applyAlignment="1" applyProtection="1">
      <alignment horizontal="right" vertical="center" wrapText="1" indent="1"/>
      <protection/>
    </xf>
    <xf numFmtId="171" fontId="37" fillId="0" borderId="0" xfId="0" applyNumberFormat="1" applyFont="1" applyFill="1" applyBorder="1" applyAlignment="1" applyProtection="1">
      <alignment horizontal="right" vertical="center"/>
      <protection/>
    </xf>
    <xf numFmtId="0" fontId="37" fillId="0" borderId="28" xfId="0" applyFont="1" applyFill="1" applyBorder="1" applyAlignment="1" applyProtection="1">
      <alignment horizontal="center" vertical="center"/>
      <protection/>
    </xf>
    <xf numFmtId="0" fontId="37" fillId="0" borderId="30" xfId="0" applyFont="1" applyFill="1" applyBorder="1" applyAlignment="1" applyProtection="1">
      <alignment horizontal="center" vertical="center"/>
      <protection/>
    </xf>
    <xf numFmtId="0" fontId="22" fillId="0" borderId="0" xfId="0" applyFont="1" applyFill="1" applyAlignment="1" applyProtection="1">
      <alignment horizontal="center" vertical="center"/>
      <protection/>
    </xf>
    <xf numFmtId="207" fontId="31" fillId="0" borderId="0" xfId="0" applyNumberFormat="1" applyFont="1" applyFill="1" applyAlignment="1" applyProtection="1">
      <alignment horizontal="left" vertical="center"/>
      <protection/>
    </xf>
    <xf numFmtId="0" fontId="31" fillId="36" borderId="0" xfId="0" applyFont="1" applyFill="1" applyBorder="1" applyAlignment="1" applyProtection="1">
      <alignment horizontal="right" vertical="center" wrapText="1" indent="1"/>
      <protection/>
    </xf>
    <xf numFmtId="0" fontId="31" fillId="36" borderId="43" xfId="0" applyFont="1" applyFill="1" applyBorder="1" applyAlignment="1" applyProtection="1">
      <alignment horizontal="right" vertical="center" wrapText="1" indent="1"/>
      <protection/>
    </xf>
    <xf numFmtId="175" fontId="15" fillId="0" borderId="0" xfId="44" applyFont="1" applyFill="1" applyAlignment="1" applyProtection="1">
      <alignment horizontal="center" vertical="center"/>
      <protection/>
    </xf>
    <xf numFmtId="170" fontId="24" fillId="35" borderId="44" xfId="0" applyNumberFormat="1" applyFont="1" applyFill="1" applyBorder="1" applyAlignment="1" applyProtection="1">
      <alignment horizontal="right" vertical="center"/>
      <protection/>
    </xf>
    <xf numFmtId="170" fontId="24" fillId="35" borderId="45" xfId="0" applyNumberFormat="1" applyFont="1" applyFill="1" applyBorder="1" applyAlignment="1" applyProtection="1">
      <alignment horizontal="right" vertical="center"/>
      <protection/>
    </xf>
    <xf numFmtId="176" fontId="37" fillId="37" borderId="0" xfId="0" applyNumberFormat="1" applyFont="1" applyFill="1" applyAlignment="1" applyProtection="1">
      <alignment horizontal="left" vertical="center"/>
      <protection/>
    </xf>
    <xf numFmtId="170" fontId="32" fillId="0" borderId="17" xfId="0" applyNumberFormat="1" applyFont="1" applyFill="1" applyBorder="1" applyAlignment="1" applyProtection="1">
      <alignment horizontal="center" vertical="center"/>
      <protection/>
    </xf>
    <xf numFmtId="170" fontId="32" fillId="0" borderId="46" xfId="0" applyNumberFormat="1" applyFont="1" applyFill="1" applyBorder="1" applyAlignment="1" applyProtection="1">
      <alignment horizontal="center" vertical="center"/>
      <protection/>
    </xf>
    <xf numFmtId="170" fontId="32" fillId="0" borderId="19" xfId="0" applyNumberFormat="1" applyFont="1" applyFill="1" applyBorder="1" applyAlignment="1" applyProtection="1">
      <alignment horizontal="center" vertical="center"/>
      <protection/>
    </xf>
    <xf numFmtId="170" fontId="32" fillId="0" borderId="47" xfId="0" applyNumberFormat="1" applyFont="1" applyFill="1" applyBorder="1" applyAlignment="1" applyProtection="1">
      <alignment horizontal="center" vertical="center"/>
      <protection/>
    </xf>
    <xf numFmtId="0" fontId="26" fillId="0" borderId="0" xfId="0" applyFont="1" applyFill="1" applyAlignment="1" applyProtection="1">
      <alignment horizontal="left" wrapText="1"/>
      <protection/>
    </xf>
    <xf numFmtId="0" fontId="30" fillId="0" borderId="44" xfId="0" applyFont="1" applyFill="1" applyBorder="1" applyAlignment="1" applyProtection="1">
      <alignment horizontal="left" vertical="center" wrapText="1" indent="1"/>
      <protection/>
    </xf>
    <xf numFmtId="0" fontId="30" fillId="0" borderId="48" xfId="0" applyFont="1" applyFill="1" applyBorder="1" applyAlignment="1" applyProtection="1">
      <alignment horizontal="left" vertical="center" wrapText="1" indent="1"/>
      <protection/>
    </xf>
    <xf numFmtId="0" fontId="30" fillId="0" borderId="45" xfId="0" applyFont="1" applyFill="1" applyBorder="1" applyAlignment="1" applyProtection="1">
      <alignment horizontal="left" vertical="center" wrapText="1" indent="1"/>
      <protection/>
    </xf>
    <xf numFmtId="173" fontId="15" fillId="0" borderId="19" xfId="0" applyNumberFormat="1" applyFont="1" applyFill="1" applyBorder="1" applyAlignment="1" applyProtection="1">
      <alignment horizontal="center" vertical="center"/>
      <protection/>
    </xf>
    <xf numFmtId="49" fontId="24" fillId="43" borderId="10" xfId="0" applyNumberFormat="1" applyFont="1" applyFill="1" applyBorder="1" applyAlignment="1" applyProtection="1">
      <alignment horizontal="center" vertical="center"/>
      <protection/>
    </xf>
    <xf numFmtId="49" fontId="24" fillId="43" borderId="20" xfId="0" applyNumberFormat="1" applyFont="1" applyFill="1" applyBorder="1" applyAlignment="1" applyProtection="1">
      <alignment horizontal="center" vertical="center"/>
      <protection/>
    </xf>
    <xf numFmtId="49" fontId="24" fillId="43" borderId="23" xfId="0" applyNumberFormat="1" applyFont="1" applyFill="1" applyBorder="1" applyAlignment="1" applyProtection="1">
      <alignment horizontal="center" vertical="center"/>
      <protection/>
    </xf>
    <xf numFmtId="0" fontId="26" fillId="0" borderId="17" xfId="0" applyFont="1" applyFill="1" applyBorder="1" applyAlignment="1" applyProtection="1">
      <alignment horizontal="left" vertical="center" wrapText="1"/>
      <protection/>
    </xf>
    <xf numFmtId="168" fontId="1" fillId="38" borderId="10" xfId="0" applyNumberFormat="1" applyFont="1" applyFill="1" applyBorder="1" applyAlignment="1" applyProtection="1">
      <alignment horizontal="center" vertical="center"/>
      <protection/>
    </xf>
    <xf numFmtId="168" fontId="1" fillId="38" borderId="20" xfId="0" applyNumberFormat="1" applyFont="1" applyFill="1" applyBorder="1" applyAlignment="1" applyProtection="1">
      <alignment horizontal="center" vertical="center"/>
      <protection/>
    </xf>
    <xf numFmtId="168" fontId="1" fillId="38" borderId="49" xfId="0" applyNumberFormat="1" applyFont="1" applyFill="1" applyBorder="1" applyAlignment="1" applyProtection="1">
      <alignment horizontal="center" vertical="center"/>
      <protection/>
    </xf>
    <xf numFmtId="164" fontId="3" fillId="0" borderId="10" xfId="0" applyNumberFormat="1" applyFont="1" applyFill="1" applyBorder="1" applyAlignment="1" applyProtection="1">
      <alignment horizontal="center" vertical="center"/>
      <protection/>
    </xf>
    <xf numFmtId="164" fontId="3" fillId="0" borderId="20" xfId="0" applyNumberFormat="1" applyFont="1" applyFill="1" applyBorder="1" applyAlignment="1" applyProtection="1">
      <alignment horizontal="center" vertical="center"/>
      <protection/>
    </xf>
    <xf numFmtId="164" fontId="3" fillId="0" borderId="23" xfId="0" applyNumberFormat="1" applyFont="1" applyFill="1" applyBorder="1" applyAlignment="1" applyProtection="1">
      <alignment horizontal="center" vertical="center"/>
      <protection/>
    </xf>
    <xf numFmtId="206" fontId="47" fillId="34" borderId="0" xfId="0" applyNumberFormat="1" applyFont="1" applyFill="1" applyBorder="1" applyAlignment="1" applyProtection="1">
      <alignment horizontal="center" vertical="center"/>
      <protection locked="0"/>
    </xf>
    <xf numFmtId="206" fontId="47" fillId="34" borderId="12" xfId="0" applyNumberFormat="1" applyFont="1" applyFill="1" applyBorder="1" applyAlignment="1" applyProtection="1">
      <alignment horizontal="center" vertical="center"/>
      <protection locked="0"/>
    </xf>
    <xf numFmtId="0" fontId="49" fillId="0" borderId="0" xfId="0" applyFont="1" applyAlignment="1" applyProtection="1">
      <alignment horizontal="left" vertical="center" wrapText="1"/>
      <protection/>
    </xf>
    <xf numFmtId="180" fontId="1" fillId="34" borderId="13" xfId="0" applyNumberFormat="1" applyFont="1" applyFill="1" applyBorder="1" applyAlignment="1">
      <alignment horizontal="center" vertical="center"/>
    </xf>
    <xf numFmtId="0" fontId="47" fillId="0" borderId="0" xfId="0" applyFont="1" applyAlignment="1" applyProtection="1">
      <alignment horizontal="left" vertical="center"/>
      <protection locked="0"/>
    </xf>
    <xf numFmtId="0" fontId="47" fillId="0" borderId="12" xfId="0" applyFont="1" applyBorder="1" applyAlignment="1" applyProtection="1">
      <alignment horizontal="left" vertical="center"/>
      <protection locked="0"/>
    </xf>
    <xf numFmtId="0" fontId="51" fillId="0" borderId="42" xfId="0" applyFont="1" applyFill="1" applyBorder="1" applyAlignment="1" applyProtection="1">
      <alignment horizontal="right" vertical="center" textRotation="90" wrapText="1" shrinkToFit="1"/>
      <protection/>
    </xf>
    <xf numFmtId="0" fontId="51" fillId="0" borderId="50" xfId="0" applyFont="1" applyFill="1" applyBorder="1" applyAlignment="1" applyProtection="1">
      <alignment horizontal="right" vertical="center" textRotation="90" shrinkToFit="1"/>
      <protection/>
    </xf>
    <xf numFmtId="0" fontId="51" fillId="0" borderId="21" xfId="0" applyFont="1" applyFill="1" applyBorder="1" applyAlignment="1" applyProtection="1">
      <alignment horizontal="right" vertical="center" textRotation="90" shrinkToFit="1"/>
      <protection/>
    </xf>
    <xf numFmtId="49" fontId="47" fillId="0" borderId="51" xfId="0" applyNumberFormat="1" applyFont="1" applyBorder="1" applyAlignment="1" applyProtection="1">
      <alignment horizontal="center" vertical="center"/>
      <protection locked="0"/>
    </xf>
    <xf numFmtId="49" fontId="47" fillId="0" borderId="12" xfId="0" applyNumberFormat="1" applyFont="1" applyBorder="1" applyAlignment="1" applyProtection="1">
      <alignment horizontal="center" vertical="center"/>
      <protection locked="0"/>
    </xf>
    <xf numFmtId="208" fontId="48" fillId="0" borderId="51" xfId="54" applyNumberFormat="1" applyFont="1" applyBorder="1" applyAlignment="1">
      <alignment horizontal="center" vertical="center"/>
    </xf>
    <xf numFmtId="208" fontId="48" fillId="0" borderId="0" xfId="54" applyNumberFormat="1" applyFont="1" applyAlignment="1">
      <alignment horizontal="center" vertical="center"/>
    </xf>
    <xf numFmtId="164" fontId="1" fillId="38" borderId="13" xfId="0" applyNumberFormat="1" applyFont="1" applyFill="1" applyBorder="1" applyAlignment="1" applyProtection="1">
      <alignment horizontal="center" vertical="center" wrapText="1"/>
      <protection/>
    </xf>
    <xf numFmtId="168" fontId="1" fillId="38" borderId="10" xfId="0" applyNumberFormat="1" applyFont="1" applyFill="1" applyBorder="1" applyAlignment="1" applyProtection="1">
      <alignment horizontal="left" vertical="center" wrapText="1"/>
      <protection/>
    </xf>
    <xf numFmtId="168" fontId="1" fillId="38" borderId="23" xfId="0" applyNumberFormat="1" applyFont="1" applyFill="1" applyBorder="1" applyAlignment="1" applyProtection="1">
      <alignment horizontal="left" vertical="center" wrapText="1"/>
      <protection/>
    </xf>
    <xf numFmtId="0" fontId="70" fillId="0" borderId="0" xfId="0" applyFont="1" applyBorder="1" applyAlignment="1">
      <alignment horizontal="right" vertical="center" wrapText="1"/>
    </xf>
    <xf numFmtId="0" fontId="1" fillId="0" borderId="13" xfId="0" applyFont="1" applyBorder="1" applyAlignment="1">
      <alignment horizontal="center" vertical="center" wrapText="1"/>
    </xf>
    <xf numFmtId="0" fontId="63" fillId="0" borderId="13" xfId="0" applyFont="1" applyBorder="1" applyAlignment="1">
      <alignment horizontal="center" vertical="center" wrapText="1"/>
    </xf>
    <xf numFmtId="49" fontId="51" fillId="0" borderId="0" xfId="0" applyNumberFormat="1" applyFont="1" applyBorder="1" applyAlignment="1" applyProtection="1">
      <alignment horizontal="center" vertical="center"/>
      <protection locked="0"/>
    </xf>
    <xf numFmtId="14" fontId="48" fillId="34" borderId="44" xfId="0" applyNumberFormat="1" applyFont="1" applyFill="1" applyBorder="1" applyAlignment="1" applyProtection="1">
      <alignment horizontal="center" vertical="center"/>
      <protection locked="0"/>
    </xf>
    <xf numFmtId="14" fontId="48" fillId="34" borderId="45" xfId="0" applyNumberFormat="1" applyFont="1" applyFill="1" applyBorder="1" applyAlignment="1" applyProtection="1">
      <alignment horizontal="center" vertical="center"/>
      <protection locked="0"/>
    </xf>
    <xf numFmtId="180" fontId="1" fillId="38" borderId="13" xfId="0" applyNumberFormat="1" applyFont="1" applyFill="1" applyBorder="1" applyAlignment="1">
      <alignment horizontal="center" vertical="center"/>
    </xf>
    <xf numFmtId="0" fontId="1" fillId="0" borderId="0" xfId="0" applyFont="1" applyBorder="1" applyAlignment="1">
      <alignment horizontal="center" vertical="center" textRotation="180"/>
    </xf>
    <xf numFmtId="168" fontId="0" fillId="38" borderId="44" xfId="0" applyNumberFormat="1" applyFont="1" applyFill="1" applyBorder="1" applyAlignment="1" applyProtection="1">
      <alignment horizontal="center" vertical="center" wrapText="1"/>
      <protection/>
    </xf>
    <xf numFmtId="168" fontId="0" fillId="38" borderId="45" xfId="0" applyNumberFormat="1" applyFont="1" applyFill="1" applyBorder="1" applyAlignment="1" applyProtection="1">
      <alignment horizontal="center" vertical="center" wrapText="1"/>
      <protection/>
    </xf>
    <xf numFmtId="168" fontId="0" fillId="34" borderId="52" xfId="0" applyNumberFormat="1" applyFont="1" applyFill="1" applyBorder="1" applyAlignment="1" applyProtection="1">
      <alignment horizontal="center" vertical="center" wrapText="1"/>
      <protection/>
    </xf>
    <xf numFmtId="168" fontId="0" fillId="34" borderId="13" xfId="0" applyNumberFormat="1" applyFont="1" applyFill="1" applyBorder="1" applyAlignment="1" applyProtection="1">
      <alignment horizontal="center" vertical="center" wrapText="1"/>
      <protection/>
    </xf>
    <xf numFmtId="164" fontId="1" fillId="34" borderId="13" xfId="0" applyNumberFormat="1" applyFont="1" applyFill="1" applyBorder="1" applyAlignment="1" applyProtection="1">
      <alignment horizontal="center" vertical="center" wrapText="1"/>
      <protection/>
    </xf>
    <xf numFmtId="180" fontId="1" fillId="34" borderId="52" xfId="44" applyNumberFormat="1" applyFont="1" applyFill="1" applyBorder="1" applyAlignment="1">
      <alignment horizontal="center" vertical="center"/>
    </xf>
    <xf numFmtId="180" fontId="1" fillId="34" borderId="13" xfId="44" applyNumberFormat="1" applyFont="1" applyFill="1" applyBorder="1" applyAlignment="1">
      <alignment horizontal="center" vertical="center"/>
    </xf>
    <xf numFmtId="0" fontId="14" fillId="34" borderId="0" xfId="46" applyFont="1" applyFill="1" applyAlignment="1" applyProtection="1">
      <alignment horizontal="center" vertical="center"/>
      <protection/>
    </xf>
    <xf numFmtId="0" fontId="24" fillId="0" borderId="30" xfId="53" applyFont="1" applyBorder="1" applyAlignment="1">
      <alignment horizontal="center" vertical="center"/>
      <protection/>
    </xf>
    <xf numFmtId="0" fontId="60" fillId="0" borderId="0" xfId="0" applyFont="1" applyAlignment="1">
      <alignment horizontal="center" vertical="center"/>
    </xf>
    <xf numFmtId="0" fontId="12" fillId="14" borderId="53" xfId="53" applyFont="1" applyFill="1" applyBorder="1" applyAlignment="1" applyProtection="1">
      <alignment horizontal="center" vertical="center"/>
      <protection/>
    </xf>
    <xf numFmtId="0" fontId="12" fillId="14" borderId="54" xfId="53" applyFont="1" applyFill="1" applyBorder="1" applyAlignment="1" applyProtection="1">
      <alignment horizontal="center" vertical="center"/>
      <protection/>
    </xf>
    <xf numFmtId="0" fontId="12" fillId="14" borderId="55" xfId="53" applyFont="1" applyFill="1" applyBorder="1" applyAlignment="1" applyProtection="1">
      <alignment horizontal="center" vertical="center"/>
      <protection/>
    </xf>
    <xf numFmtId="0" fontId="12" fillId="14" borderId="56" xfId="53" applyFont="1" applyFill="1" applyBorder="1" applyAlignment="1" applyProtection="1">
      <alignment horizontal="center" vertical="center"/>
      <protection/>
    </xf>
    <xf numFmtId="0" fontId="103" fillId="0" borderId="0" xfId="0" applyFont="1" applyAlignment="1">
      <alignment horizontal="center" vertical="center"/>
    </xf>
    <xf numFmtId="0" fontId="24" fillId="0" borderId="0" xfId="53" applyFont="1" applyBorder="1" applyAlignment="1">
      <alignment horizontal="center" vertical="center"/>
      <protection/>
    </xf>
    <xf numFmtId="0" fontId="56" fillId="0" borderId="0" xfId="46" applyFont="1" applyAlignment="1" applyProtection="1">
      <alignment horizontal="center" vertical="center"/>
      <protection/>
    </xf>
    <xf numFmtId="0" fontId="9" fillId="14" borderId="41" xfId="53" applyFont="1" applyFill="1" applyBorder="1" applyAlignment="1">
      <alignment horizontal="center" vertical="center"/>
      <protection/>
    </xf>
    <xf numFmtId="0" fontId="9" fillId="14" borderId="29" xfId="53" applyFont="1" applyFill="1" applyBorder="1" applyAlignment="1">
      <alignment horizontal="center" vertical="center"/>
      <protection/>
    </xf>
    <xf numFmtId="0" fontId="9" fillId="14" borderId="32" xfId="53" applyFont="1" applyFill="1" applyBorder="1" applyAlignment="1">
      <alignment horizontal="center" vertical="center"/>
      <protection/>
    </xf>
    <xf numFmtId="0" fontId="9" fillId="14" borderId="31" xfId="53" applyFont="1" applyFill="1" applyBorder="1" applyAlignment="1">
      <alignment horizontal="center" vertical="center"/>
      <protection/>
    </xf>
    <xf numFmtId="0" fontId="9" fillId="14" borderId="25" xfId="53" applyFont="1" applyFill="1" applyBorder="1" applyAlignment="1">
      <alignment horizontal="center" vertical="center"/>
      <protection/>
    </xf>
    <xf numFmtId="0" fontId="9" fillId="14" borderId="26" xfId="53" applyFont="1" applyFill="1" applyBorder="1" applyAlignment="1">
      <alignment horizontal="center" vertical="center"/>
      <protection/>
    </xf>
    <xf numFmtId="0" fontId="11" fillId="14" borderId="53" xfId="53" applyFont="1" applyFill="1" applyBorder="1" applyAlignment="1" applyProtection="1">
      <alignment horizontal="center" vertical="center"/>
      <protection/>
    </xf>
    <xf numFmtId="0" fontId="11" fillId="14" borderId="54" xfId="53" applyFont="1" applyFill="1" applyBorder="1" applyAlignment="1" applyProtection="1">
      <alignment horizontal="center" vertical="center"/>
      <protection/>
    </xf>
    <xf numFmtId="212" fontId="18" fillId="40" borderId="11" xfId="50" applyNumberFormat="1"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1" fillId="0" borderId="0" xfId="0" applyFont="1" applyAlignment="1">
      <alignment horizontal="center" vertical="center"/>
    </xf>
    <xf numFmtId="0" fontId="19" fillId="41" borderId="11" xfId="0" applyFont="1" applyFill="1" applyBorder="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ReclassementLAP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7">
    <dxf>
      <fill>
        <patternFill>
          <bgColor indexed="41"/>
        </patternFill>
      </fill>
    </dxf>
    <dxf>
      <font>
        <b/>
        <i/>
      </font>
      <fill>
        <patternFill>
          <bgColor indexed="26"/>
        </patternFill>
      </fill>
    </dxf>
    <dxf>
      <font>
        <b/>
        <i val="0"/>
      </font>
      <fill>
        <patternFill>
          <bgColor indexed="26"/>
        </patternFill>
      </fill>
    </dxf>
    <dxf>
      <font>
        <b/>
        <i val="0"/>
      </font>
      <fill>
        <patternFill>
          <bgColor indexed="35"/>
        </patternFill>
      </fill>
    </dxf>
    <dxf>
      <font>
        <b/>
        <i val="0"/>
      </font>
      <fill>
        <patternFill>
          <bgColor rgb="FF00FFFF"/>
        </patternFill>
      </fill>
      <border/>
    </dxf>
    <dxf>
      <font>
        <b/>
        <i val="0"/>
      </font>
      <fill>
        <patternFill>
          <bgColor rgb="FFFFFFC0"/>
        </patternFill>
      </fill>
      <border/>
    </dxf>
    <dxf>
      <font>
        <b/>
        <i/>
      </font>
      <fill>
        <patternFill>
          <bgColor rgb="FFFFFF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3</xdr:row>
      <xdr:rowOff>152400</xdr:rowOff>
    </xdr:from>
    <xdr:to>
      <xdr:col>3</xdr:col>
      <xdr:colOff>714375</xdr:colOff>
      <xdr:row>7</xdr:row>
      <xdr:rowOff>295275</xdr:rowOff>
    </xdr:to>
    <xdr:pic>
      <xdr:nvPicPr>
        <xdr:cNvPr id="1" name="Picture 2" descr="b coul ombré"/>
        <xdr:cNvPicPr preferRelativeResize="1">
          <a:picLocks noChangeAspect="0"/>
        </xdr:cNvPicPr>
      </xdr:nvPicPr>
      <xdr:blipFill>
        <a:blip r:embed="rId1"/>
        <a:stretch>
          <a:fillRect/>
        </a:stretch>
      </xdr:blipFill>
      <xdr:spPr>
        <a:xfrm rot="480000">
          <a:off x="6019800" y="990600"/>
          <a:ext cx="866775"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428625</xdr:colOff>
      <xdr:row>1</xdr:row>
      <xdr:rowOff>171450</xdr:rowOff>
    </xdr:from>
    <xdr:to>
      <xdr:col>6</xdr:col>
      <xdr:colOff>1400175</xdr:colOff>
      <xdr:row>7</xdr:row>
      <xdr:rowOff>95250</xdr:rowOff>
    </xdr:to>
    <xdr:pic>
      <xdr:nvPicPr>
        <xdr:cNvPr id="1" name="Picture 66" descr="b coul ombré"/>
        <xdr:cNvPicPr preferRelativeResize="1">
          <a:picLocks noChangeAspect="0"/>
        </xdr:cNvPicPr>
      </xdr:nvPicPr>
      <xdr:blipFill>
        <a:blip r:embed="rId1"/>
        <a:stretch>
          <a:fillRect/>
        </a:stretch>
      </xdr:blipFill>
      <xdr:spPr>
        <a:xfrm rot="480000">
          <a:off x="6610350" y="466725"/>
          <a:ext cx="971550" cy="1171575"/>
        </a:xfrm>
        <a:prstGeom prst="rect">
          <a:avLst/>
        </a:prstGeom>
        <a:noFill/>
        <a:ln w="9525" cmpd="sng">
          <a:noFill/>
        </a:ln>
      </xdr:spPr>
    </xdr:pic>
    <xdr:clientData/>
  </xdr:twoCellAnchor>
  <xdr:twoCellAnchor editAs="oneCell">
    <xdr:from>
      <xdr:col>5</xdr:col>
      <xdr:colOff>266700</xdr:colOff>
      <xdr:row>3</xdr:row>
      <xdr:rowOff>123825</xdr:rowOff>
    </xdr:from>
    <xdr:to>
      <xdr:col>6</xdr:col>
      <xdr:colOff>447675</xdr:colOff>
      <xdr:row>7</xdr:row>
      <xdr:rowOff>123825</xdr:rowOff>
    </xdr:to>
    <xdr:pic>
      <xdr:nvPicPr>
        <xdr:cNvPr id="2" name="Picture 68" descr="U coul ombré"/>
        <xdr:cNvPicPr preferRelativeResize="1">
          <a:picLocks noChangeAspect="1"/>
        </xdr:cNvPicPr>
      </xdr:nvPicPr>
      <xdr:blipFill>
        <a:blip r:embed="rId2"/>
        <a:stretch>
          <a:fillRect/>
        </a:stretch>
      </xdr:blipFill>
      <xdr:spPr>
        <a:xfrm rot="21059827">
          <a:off x="5781675" y="962025"/>
          <a:ext cx="84772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3</xdr:row>
      <xdr:rowOff>104775</xdr:rowOff>
    </xdr:from>
    <xdr:to>
      <xdr:col>12</xdr:col>
      <xdr:colOff>723900</xdr:colOff>
      <xdr:row>12</xdr:row>
      <xdr:rowOff>161925</xdr:rowOff>
    </xdr:to>
    <xdr:pic>
      <xdr:nvPicPr>
        <xdr:cNvPr id="1" name="Picture 10"/>
        <xdr:cNvPicPr preferRelativeResize="1">
          <a:picLocks noChangeAspect="1"/>
        </xdr:cNvPicPr>
      </xdr:nvPicPr>
      <xdr:blipFill>
        <a:blip r:embed="rId1"/>
        <a:stretch>
          <a:fillRect/>
        </a:stretch>
      </xdr:blipFill>
      <xdr:spPr>
        <a:xfrm>
          <a:off x="8715375" y="942975"/>
          <a:ext cx="4248150" cy="2257425"/>
        </a:xfrm>
        <a:prstGeom prst="rect">
          <a:avLst/>
        </a:prstGeom>
        <a:noFill/>
        <a:ln w="9525" cmpd="sng">
          <a:noFill/>
        </a:ln>
      </xdr:spPr>
    </xdr:pic>
    <xdr:clientData/>
  </xdr:twoCellAnchor>
  <xdr:twoCellAnchor editAs="absolute">
    <xdr:from>
      <xdr:col>8</xdr:col>
      <xdr:colOff>857250</xdr:colOff>
      <xdr:row>16</xdr:row>
      <xdr:rowOff>180975</xdr:rowOff>
    </xdr:from>
    <xdr:to>
      <xdr:col>10</xdr:col>
      <xdr:colOff>57150</xdr:colOff>
      <xdr:row>21</xdr:row>
      <xdr:rowOff>142875</xdr:rowOff>
    </xdr:to>
    <xdr:pic>
      <xdr:nvPicPr>
        <xdr:cNvPr id="2" name="Picture 66" descr="b coul ombré"/>
        <xdr:cNvPicPr preferRelativeResize="1">
          <a:picLocks noChangeAspect="0"/>
        </xdr:cNvPicPr>
      </xdr:nvPicPr>
      <xdr:blipFill>
        <a:blip r:embed="rId2"/>
        <a:stretch>
          <a:fillRect/>
        </a:stretch>
      </xdr:blipFill>
      <xdr:spPr>
        <a:xfrm rot="480000">
          <a:off x="9553575" y="4257675"/>
          <a:ext cx="971550" cy="1171575"/>
        </a:xfrm>
        <a:prstGeom prst="rect">
          <a:avLst/>
        </a:prstGeom>
        <a:noFill/>
        <a:ln w="9525" cmpd="sng">
          <a:noFill/>
        </a:ln>
      </xdr:spPr>
    </xdr:pic>
    <xdr:clientData/>
  </xdr:twoCellAnchor>
  <xdr:twoCellAnchor editAs="oneCell">
    <xdr:from>
      <xdr:col>8</xdr:col>
      <xdr:colOff>0</xdr:colOff>
      <xdr:row>19</xdr:row>
      <xdr:rowOff>57150</xdr:rowOff>
    </xdr:from>
    <xdr:to>
      <xdr:col>8</xdr:col>
      <xdr:colOff>857250</xdr:colOff>
      <xdr:row>21</xdr:row>
      <xdr:rowOff>209550</xdr:rowOff>
    </xdr:to>
    <xdr:pic>
      <xdr:nvPicPr>
        <xdr:cNvPr id="3" name="Picture 68" descr="U coul ombré"/>
        <xdr:cNvPicPr preferRelativeResize="1">
          <a:picLocks noChangeAspect="1"/>
        </xdr:cNvPicPr>
      </xdr:nvPicPr>
      <xdr:blipFill>
        <a:blip r:embed="rId3"/>
        <a:stretch>
          <a:fillRect/>
        </a:stretch>
      </xdr:blipFill>
      <xdr:spPr>
        <a:xfrm rot="21059827">
          <a:off x="8696325" y="4810125"/>
          <a:ext cx="857250"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1</xdr:row>
      <xdr:rowOff>47625</xdr:rowOff>
    </xdr:from>
    <xdr:to>
      <xdr:col>3</xdr:col>
      <xdr:colOff>133350</xdr:colOff>
      <xdr:row>12</xdr:row>
      <xdr:rowOff>809625</xdr:rowOff>
    </xdr:to>
    <xdr:sp>
      <xdr:nvSpPr>
        <xdr:cNvPr id="1" name="Connecteur droit 2"/>
        <xdr:cNvSpPr>
          <a:spLocks/>
        </xdr:cNvSpPr>
      </xdr:nvSpPr>
      <xdr:spPr>
        <a:xfrm flipH="1">
          <a:off x="6419850" y="619125"/>
          <a:ext cx="9525" cy="8172450"/>
        </a:xfrm>
        <a:prstGeom prst="line">
          <a:avLst/>
        </a:prstGeom>
        <a:solidFill>
          <a:srgbClr val="FFFFFF"/>
        </a:solidFill>
        <a:ln w="25400" cmpd="sng">
          <a:solidFill>
            <a:srgbClr val="376092"/>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3</xdr:col>
      <xdr:colOff>123825</xdr:colOff>
      <xdr:row>2</xdr:row>
      <xdr:rowOff>428625</xdr:rowOff>
    </xdr:from>
    <xdr:to>
      <xdr:col>3</xdr:col>
      <xdr:colOff>723900</xdr:colOff>
      <xdr:row>2</xdr:row>
      <xdr:rowOff>428625</xdr:rowOff>
    </xdr:to>
    <xdr:sp>
      <xdr:nvSpPr>
        <xdr:cNvPr id="2" name="Connecteur droit avec flèche 4"/>
        <xdr:cNvSpPr>
          <a:spLocks/>
        </xdr:cNvSpPr>
      </xdr:nvSpPr>
      <xdr:spPr>
        <a:xfrm>
          <a:off x="6419850" y="1304925"/>
          <a:ext cx="609600" cy="0"/>
        </a:xfrm>
        <a:prstGeom prst="straightConnector1">
          <a:avLst/>
        </a:prstGeom>
        <a:solidFill>
          <a:srgbClr val="FFFFFF"/>
        </a:solid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nuipp.fr/article326.html" TargetMode="External" /><Relationship Id="rId2" Type="http://schemas.openxmlformats.org/officeDocument/2006/relationships/hyperlink" Target="http://www.snuipp.fr/article327.html" TargetMode="External" /><Relationship Id="rId3" Type="http://schemas.openxmlformats.org/officeDocument/2006/relationships/hyperlink" Target="http://www.snuipp.fr/spip.php?article327" TargetMode="External" /><Relationship Id="rId4" Type="http://schemas.openxmlformats.org/officeDocument/2006/relationships/hyperlink" Target="http://www.snuipp.fr/-Les-remunerations-" TargetMode="External" /><Relationship Id="rId5" Type="http://schemas.openxmlformats.org/officeDocument/2006/relationships/hyperlink" Target="http://www.snuipp.fr/-Les-prestations-" TargetMode="External" /><Relationship Id="rId6" Type="http://schemas.openxmlformats.org/officeDocument/2006/relationships/drawing" Target="../drawings/drawing3.x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39"/>
  <sheetViews>
    <sheetView showGridLines="0" showRowColHeaders="0" tabSelected="1" zoomScale="96" zoomScaleNormal="96" zoomScalePageLayoutView="0" workbookViewId="0" topLeftCell="A1">
      <selection activeCell="B3" sqref="B3:D3"/>
    </sheetView>
  </sheetViews>
  <sheetFormatPr defaultColWidth="11.625" defaultRowHeight="12.75"/>
  <cols>
    <col min="1" max="1" width="20.625" style="98" customWidth="1"/>
    <col min="2" max="2" width="48.75390625" style="98" customWidth="1"/>
    <col min="3" max="9" width="11.625" style="98" customWidth="1"/>
    <col min="10" max="10" width="3.875" style="98" customWidth="1"/>
    <col min="11" max="16384" width="11.625" style="98" customWidth="1"/>
  </cols>
  <sheetData>
    <row r="1" spans="1:11" s="11" customFormat="1" ht="23.25">
      <c r="A1" s="216"/>
      <c r="B1" s="249" t="s">
        <v>112</v>
      </c>
      <c r="C1" s="249"/>
      <c r="D1" s="249"/>
      <c r="E1" s="249"/>
      <c r="F1" s="249"/>
      <c r="G1" s="249"/>
      <c r="H1" s="250">
        <v>40178</v>
      </c>
      <c r="I1" s="250"/>
      <c r="J1" s="250"/>
      <c r="K1" s="182"/>
    </row>
    <row r="2" spans="2:10" s="11" customFormat="1" ht="18.75" thickBot="1">
      <c r="B2" s="13" t="s">
        <v>54</v>
      </c>
      <c r="H2" s="230" t="s">
        <v>120</v>
      </c>
      <c r="I2" s="230"/>
      <c r="J2" s="12"/>
    </row>
    <row r="3" spans="2:10" s="11" customFormat="1" ht="24" thickBot="1">
      <c r="B3" s="236" t="s">
        <v>98</v>
      </c>
      <c r="C3" s="237"/>
      <c r="D3" s="238"/>
      <c r="G3" s="14" t="s">
        <v>0</v>
      </c>
      <c r="H3" s="15">
        <v>38898</v>
      </c>
      <c r="I3" s="16">
        <v>55.5635</v>
      </c>
      <c r="J3" s="12"/>
    </row>
    <row r="4" spans="2:10" s="11" customFormat="1" ht="14.25" customHeight="1">
      <c r="B4" s="17"/>
      <c r="C4" s="18"/>
      <c r="D4" s="18"/>
      <c r="E4" s="19"/>
      <c r="F4" s="19"/>
      <c r="G4" s="19"/>
      <c r="H4" s="20" t="s">
        <v>114</v>
      </c>
      <c r="I4" s="21">
        <f>ROUND(I3/12,2)</f>
        <v>4.63</v>
      </c>
      <c r="J4" s="12"/>
    </row>
    <row r="5" spans="2:10" s="11" customFormat="1" ht="14.25" customHeight="1">
      <c r="B5" s="17"/>
      <c r="C5" s="18"/>
      <c r="D5" s="18"/>
      <c r="E5" s="19"/>
      <c r="F5" s="19"/>
      <c r="G5" s="19"/>
      <c r="H5" s="20"/>
      <c r="I5" s="21"/>
      <c r="J5" s="12"/>
    </row>
    <row r="6" spans="1:10" s="11" customFormat="1" ht="14.25" customHeight="1" thickBot="1">
      <c r="A6" s="243" t="s">
        <v>96</v>
      </c>
      <c r="B6" s="243"/>
      <c r="C6" s="243"/>
      <c r="D6" s="18"/>
      <c r="E6" s="102"/>
      <c r="F6" s="102"/>
      <c r="G6" s="102"/>
      <c r="H6" s="103"/>
      <c r="I6" s="104"/>
      <c r="J6" s="115"/>
    </row>
    <row r="7" spans="1:10" s="11" customFormat="1" ht="28.5" customHeight="1" thickBot="1">
      <c r="A7" s="243"/>
      <c r="B7" s="243"/>
      <c r="C7" s="243"/>
      <c r="D7" s="18"/>
      <c r="E7" s="244" t="s">
        <v>130</v>
      </c>
      <c r="F7" s="244"/>
      <c r="G7" s="244"/>
      <c r="H7" s="245"/>
      <c r="I7" s="22"/>
      <c r="J7" s="115"/>
    </row>
    <row r="8" spans="1:10" s="11" customFormat="1" ht="27.75" customHeight="1" thickBot="1">
      <c r="A8" s="243"/>
      <c r="B8" s="243"/>
      <c r="C8" s="243"/>
      <c r="D8" s="18"/>
      <c r="E8" s="251" t="s">
        <v>136</v>
      </c>
      <c r="F8" s="251"/>
      <c r="G8" s="251"/>
      <c r="H8" s="252"/>
      <c r="I8" s="23"/>
      <c r="J8" s="115"/>
    </row>
    <row r="9" spans="2:10" s="11" customFormat="1" ht="14.25" customHeight="1">
      <c r="B9" s="17"/>
      <c r="C9" s="17"/>
      <c r="D9" s="17"/>
      <c r="E9" s="24"/>
      <c r="F9" s="24"/>
      <c r="G9" s="25"/>
      <c r="H9" s="105"/>
      <c r="I9" s="96"/>
      <c r="J9" s="115"/>
    </row>
    <row r="10" spans="2:10" s="11" customFormat="1" ht="23.25">
      <c r="B10" s="79" t="s">
        <v>94</v>
      </c>
      <c r="C10" s="80"/>
      <c r="D10" s="80"/>
      <c r="E10" s="26"/>
      <c r="F10" s="17"/>
      <c r="G10" s="17"/>
      <c r="H10" s="17"/>
      <c r="I10" s="17"/>
      <c r="J10" s="12"/>
    </row>
    <row r="11" spans="2:10" s="11" customFormat="1" ht="24" thickBot="1">
      <c r="B11" s="81"/>
      <c r="C11" s="81"/>
      <c r="D11" s="81"/>
      <c r="E11" s="27"/>
      <c r="F11" s="81"/>
      <c r="G11" s="81"/>
      <c r="H11" s="79" t="s">
        <v>87</v>
      </c>
      <c r="I11" s="85"/>
      <c r="J11" s="12"/>
    </row>
    <row r="12" spans="2:10" s="11" customFormat="1" ht="13.5" thickBot="1">
      <c r="B12" s="82" t="s">
        <v>44</v>
      </c>
      <c r="C12" s="91"/>
      <c r="D12" s="84"/>
      <c r="E12" s="27"/>
      <c r="F12" s="81"/>
      <c r="G12" s="81"/>
      <c r="H12" s="17"/>
      <c r="I12" s="85"/>
      <c r="J12" s="12"/>
    </row>
    <row r="13" spans="2:10" s="11" customFormat="1" ht="14.25" customHeight="1" thickBot="1">
      <c r="B13" s="82" t="s">
        <v>2</v>
      </c>
      <c r="C13" s="91"/>
      <c r="D13" s="215"/>
      <c r="E13" s="217"/>
      <c r="F13" s="218"/>
      <c r="G13" s="218"/>
      <c r="H13" s="219" t="s">
        <v>131</v>
      </c>
      <c r="I13" s="112">
        <v>658</v>
      </c>
      <c r="J13" s="12"/>
    </row>
    <row r="14" spans="2:10" s="11" customFormat="1" ht="14.25" customHeight="1" thickBot="1">
      <c r="B14" s="82" t="s">
        <v>4</v>
      </c>
      <c r="C14" s="91"/>
      <c r="D14" s="84"/>
      <c r="E14" s="226"/>
      <c r="F14" s="227"/>
      <c r="G14" s="227"/>
      <c r="H14" s="219" t="s">
        <v>47</v>
      </c>
      <c r="I14" s="113"/>
      <c r="J14" s="12"/>
    </row>
    <row r="15" spans="2:10" s="11" customFormat="1" ht="14.25" customHeight="1" thickBot="1">
      <c r="B15" s="82" t="s">
        <v>6</v>
      </c>
      <c r="C15" s="91"/>
      <c r="D15" s="84"/>
      <c r="E15" s="29"/>
      <c r="F15" s="107"/>
      <c r="G15" s="107"/>
      <c r="H15" s="87" t="s">
        <v>46</v>
      </c>
      <c r="I15" s="88">
        <f>SUM(I13:I14)</f>
        <v>658</v>
      </c>
      <c r="J15" s="12"/>
    </row>
    <row r="16" spans="2:10" s="11" customFormat="1" ht="14.25" customHeight="1" thickBot="1">
      <c r="B16" s="82" t="s">
        <v>109</v>
      </c>
      <c r="C16" s="91"/>
      <c r="D16" s="84"/>
      <c r="E16" s="223"/>
      <c r="F16" s="106"/>
      <c r="G16" s="106"/>
      <c r="H16" s="86" t="s">
        <v>1</v>
      </c>
      <c r="I16" s="91"/>
      <c r="J16" s="12"/>
    </row>
    <row r="17" spans="2:13" s="11" customFormat="1" ht="14.25" customHeight="1" thickBot="1">
      <c r="B17" s="82" t="s">
        <v>110</v>
      </c>
      <c r="C17" s="91"/>
      <c r="D17" s="84"/>
      <c r="E17" s="28"/>
      <c r="F17" s="106"/>
      <c r="G17" s="106"/>
      <c r="H17" s="86" t="s">
        <v>3</v>
      </c>
      <c r="I17" s="91">
        <v>2</v>
      </c>
      <c r="J17" s="12"/>
      <c r="M17" s="38"/>
    </row>
    <row r="18" spans="2:10" s="11" customFormat="1" ht="14.25" customHeight="1" thickBot="1">
      <c r="B18" s="246" t="s">
        <v>77</v>
      </c>
      <c r="C18" s="247">
        <f>SUM(C12:C15)</f>
        <v>0</v>
      </c>
      <c r="D18" s="83"/>
      <c r="E18" s="225"/>
      <c r="F18" s="106"/>
      <c r="G18" s="106"/>
      <c r="H18" s="86" t="s">
        <v>5</v>
      </c>
      <c r="I18" s="93"/>
      <c r="J18" s="12"/>
    </row>
    <row r="19" spans="2:13" s="11" customFormat="1" ht="14.25" customHeight="1" thickBot="1">
      <c r="B19" s="246"/>
      <c r="C19" s="248"/>
      <c r="D19" s="83"/>
      <c r="E19" s="28"/>
      <c r="F19" s="106"/>
      <c r="G19" s="106"/>
      <c r="H19" s="86" t="s">
        <v>7</v>
      </c>
      <c r="I19" s="93"/>
      <c r="J19" s="12"/>
      <c r="M19" s="224"/>
    </row>
    <row r="20" spans="2:10" s="11" customFormat="1" ht="14.25" customHeight="1" thickBot="1">
      <c r="B20" s="82" t="s">
        <v>8</v>
      </c>
      <c r="C20" s="91" t="s">
        <v>76</v>
      </c>
      <c r="D20" s="84"/>
      <c r="E20" s="223"/>
      <c r="F20" s="106"/>
      <c r="G20" s="106"/>
      <c r="H20" s="86" t="s">
        <v>53</v>
      </c>
      <c r="I20" s="94"/>
      <c r="J20" s="12"/>
    </row>
    <row r="21" spans="2:10" s="11" customFormat="1" ht="14.25" customHeight="1" thickBot="1">
      <c r="B21" s="82" t="s">
        <v>65</v>
      </c>
      <c r="C21" s="92">
        <v>100</v>
      </c>
      <c r="D21" s="84" t="s">
        <v>80</v>
      </c>
      <c r="E21" s="28"/>
      <c r="F21" s="106"/>
      <c r="G21" s="106"/>
      <c r="H21" s="86" t="s">
        <v>52</v>
      </c>
      <c r="I21" s="94"/>
      <c r="J21" s="12"/>
    </row>
    <row r="22" spans="2:10" s="11" customFormat="1" ht="13.5" customHeight="1" thickBot="1">
      <c r="B22" s="82"/>
      <c r="C22" s="110"/>
      <c r="D22" s="80"/>
      <c r="E22" s="27"/>
      <c r="F22" s="81"/>
      <c r="G22" s="81"/>
      <c r="H22" s="82"/>
      <c r="I22" s="35"/>
      <c r="J22" s="12"/>
    </row>
    <row r="23" spans="2:10" s="11" customFormat="1" ht="21" customHeight="1">
      <c r="B23" s="79" t="s">
        <v>95</v>
      </c>
      <c r="C23" s="80"/>
      <c r="D23" s="35"/>
      <c r="E23" s="239" t="s">
        <v>91</v>
      </c>
      <c r="F23" s="239"/>
      <c r="G23" s="239"/>
      <c r="H23" s="240"/>
      <c r="I23" s="241"/>
      <c r="J23" s="235" t="s">
        <v>80</v>
      </c>
    </row>
    <row r="24" spans="1:10" s="11" customFormat="1" ht="14.25" customHeight="1" thickBot="1">
      <c r="A24" s="30"/>
      <c r="B24" s="82"/>
      <c r="C24" s="110"/>
      <c r="D24" s="35"/>
      <c r="E24" s="239"/>
      <c r="F24" s="239"/>
      <c r="G24" s="239"/>
      <c r="H24" s="240"/>
      <c r="I24" s="242"/>
      <c r="J24" s="235"/>
    </row>
    <row r="25" spans="2:10" s="11" customFormat="1" ht="14.25" customHeight="1" thickBot="1">
      <c r="B25" s="82" t="s">
        <v>93</v>
      </c>
      <c r="C25" s="91" t="s">
        <v>76</v>
      </c>
      <c r="D25" s="84"/>
      <c r="E25" s="109"/>
      <c r="F25" s="109"/>
      <c r="G25" s="109"/>
      <c r="H25" s="109"/>
      <c r="I25" s="108"/>
      <c r="J25" s="110"/>
    </row>
    <row r="26" spans="2:10" s="11" customFormat="1" ht="14.25" customHeight="1" thickBot="1">
      <c r="B26" s="82" t="s">
        <v>118</v>
      </c>
      <c r="C26" s="91" t="s">
        <v>76</v>
      </c>
      <c r="D26" s="84"/>
      <c r="E26" s="27"/>
      <c r="F26" s="81"/>
      <c r="G26" s="81"/>
      <c r="H26" s="81"/>
      <c r="I26" s="89" t="s">
        <v>88</v>
      </c>
      <c r="J26" s="12"/>
    </row>
    <row r="27" spans="2:10" s="11" customFormat="1" ht="13.5" thickBot="1">
      <c r="B27" s="82" t="s">
        <v>75</v>
      </c>
      <c r="C27" s="91" t="s">
        <v>76</v>
      </c>
      <c r="D27" s="84"/>
      <c r="E27" s="81"/>
      <c r="F27" s="81"/>
      <c r="G27" s="81"/>
      <c r="H27" s="86" t="s">
        <v>9</v>
      </c>
      <c r="I27" s="93"/>
      <c r="J27" s="12"/>
    </row>
    <row r="28" spans="2:10" s="11" customFormat="1" ht="13.5" thickBot="1">
      <c r="B28" s="82" t="s">
        <v>92</v>
      </c>
      <c r="C28" s="91" t="s">
        <v>76</v>
      </c>
      <c r="D28" s="84"/>
      <c r="H28" s="86" t="s">
        <v>23</v>
      </c>
      <c r="I28" s="93"/>
      <c r="J28" s="12"/>
    </row>
    <row r="29" spans="2:11" s="31" customFormat="1" ht="14.25" customHeight="1">
      <c r="B29" s="11"/>
      <c r="C29" s="11"/>
      <c r="D29" s="11"/>
      <c r="E29" s="11"/>
      <c r="F29" s="11"/>
      <c r="G29" s="11"/>
      <c r="H29" s="86"/>
      <c r="I29" s="114"/>
      <c r="J29" s="12"/>
      <c r="K29" s="214"/>
    </row>
    <row r="30" spans="2:10" s="11" customFormat="1" ht="14.25" customHeight="1" thickBot="1">
      <c r="B30" s="17"/>
      <c r="C30" s="17"/>
      <c r="D30" s="17"/>
      <c r="E30" s="17"/>
      <c r="F30" s="17"/>
      <c r="G30" s="17"/>
      <c r="H30" s="86"/>
      <c r="I30" s="114"/>
      <c r="J30" s="84"/>
    </row>
    <row r="31" spans="2:10" s="33" customFormat="1" ht="15.75" thickBot="1">
      <c r="B31" s="17"/>
      <c r="C31" s="82"/>
      <c r="D31" s="82"/>
      <c r="E31" s="81"/>
      <c r="F31" s="81"/>
      <c r="G31" s="81"/>
      <c r="H31" s="86" t="s">
        <v>89</v>
      </c>
      <c r="I31" s="93"/>
      <c r="J31" s="32"/>
    </row>
    <row r="32" spans="2:10" s="33" customFormat="1" ht="13.5" thickBot="1">
      <c r="B32" s="97"/>
      <c r="C32" s="34"/>
      <c r="D32" s="34"/>
      <c r="E32" s="82"/>
      <c r="F32" s="82"/>
      <c r="G32" s="82"/>
      <c r="H32" s="86" t="s">
        <v>79</v>
      </c>
      <c r="I32" s="93"/>
      <c r="J32" s="12"/>
    </row>
    <row r="33" spans="1:10" ht="15.75" thickBot="1">
      <c r="A33" s="100"/>
      <c r="B33" s="97"/>
      <c r="C33" s="34"/>
      <c r="D33" s="34"/>
      <c r="E33" s="82"/>
      <c r="F33" s="82"/>
      <c r="G33" s="82"/>
      <c r="H33" s="90" t="s">
        <v>121</v>
      </c>
      <c r="I33" s="95"/>
      <c r="J33" s="12"/>
    </row>
    <row r="34" spans="1:10" ht="15.75" thickBot="1">
      <c r="A34" s="100"/>
      <c r="B34" s="99"/>
      <c r="C34" s="101"/>
      <c r="D34" s="34"/>
      <c r="E34" s="82"/>
      <c r="F34" s="82"/>
      <c r="G34" s="82"/>
      <c r="H34" s="90"/>
      <c r="I34" s="35"/>
      <c r="J34" s="12"/>
    </row>
    <row r="35" spans="2:10" ht="27.75" thickBot="1">
      <c r="B35" s="232" t="s">
        <v>90</v>
      </c>
      <c r="C35" s="233"/>
      <c r="D35" s="233"/>
      <c r="E35" s="233"/>
      <c r="F35" s="233"/>
      <c r="G35" s="233"/>
      <c r="H35" s="233"/>
      <c r="I35" s="234"/>
      <c r="J35" s="12"/>
    </row>
    <row r="36" ht="15">
      <c r="J36" s="52"/>
    </row>
    <row r="39" ht="15">
      <c r="E39" s="111"/>
    </row>
  </sheetData>
  <sheetProtection selectLockedCells="1"/>
  <mergeCells count="12">
    <mergeCell ref="B1:G1"/>
    <mergeCell ref="H1:J1"/>
    <mergeCell ref="E8:H8"/>
    <mergeCell ref="B35:I35"/>
    <mergeCell ref="J23:J24"/>
    <mergeCell ref="B3:D3"/>
    <mergeCell ref="E23:H24"/>
    <mergeCell ref="I23:I24"/>
    <mergeCell ref="A6:C8"/>
    <mergeCell ref="E7:H7"/>
    <mergeCell ref="B18:B19"/>
    <mergeCell ref="C18:C19"/>
  </mergeCells>
  <dataValidations count="10">
    <dataValidation type="list" allowBlank="1" showInputMessage="1" showErrorMessage="1" sqref="C25:C28 D23:D24 C20">
      <formula1>"O,N"</formula1>
    </dataValidation>
    <dataValidation type="list" allowBlank="1" showInputMessage="1" showErrorMessage="1" sqref="I17">
      <formula1>"1,2,3"</formula1>
    </dataValidation>
    <dataValidation type="list" allowBlank="1" showInputMessage="1" sqref="C12:C17">
      <formula1>"1,2,3,4,5"</formula1>
    </dataValidation>
    <dataValidation type="list" showInputMessage="1" showErrorMessage="1" promptTitle="Attention" prompt="Cette case doit être remplie. Si vous êtes à temps complet, choisissez 100, à mi-temps 50 ... !!!" errorTitle="Attention" error="cette case doit être remplie. Si vous êtes à plein temps, choississez 100 % !!" sqref="C21">
      <formula1>"50,55,56,62,50,66,67,75,77,78,80,100"</formula1>
    </dataValidation>
    <dataValidation type="list" allowBlank="1" showInputMessage="1" sqref="I7">
      <formula1>"1,2,3,4,5,6,7,8,9,10,11,12,13,14,15,16,17,18,19,20,21,22,23,24,25,26,27,28,29,30,31"</formula1>
    </dataValidation>
    <dataValidation showInputMessage="1" prompt="Indiquez ici la quotité de majoration (15,25,40, ...) sans les pourcentages." errorTitle="Attention" error="cette case doit être remplie. Si vous êtes à plein temps, choississez 100 % !!" sqref="I30 I23"/>
    <dataValidation allowBlank="1" showErrorMessage="1" sqref="J30 J23:J25 D21"/>
    <dataValidation allowBlank="1" showInputMessage="1" showErrorMessage="1" promptTitle="Nouveau" prompt="Compte tenu du calcul de la RAFP (retraite additionnelle) et de la cotisation MGEN, la retenue peut être différente de celle calculée automatiquement. Dans ce cas, indiquer le montant dans la case prévue à côté sur la feuille de paie (onglet traitement)." sqref="B3:D3"/>
    <dataValidation allowBlank="1" showInputMessage="1" sqref="D12:D17"/>
    <dataValidation allowBlank="1" showInputMessage="1" showErrorMessage="1" sqref="D20"/>
  </dataValidations>
  <hyperlinks>
    <hyperlink ref="B35:I35" location="Traitement!A1" display="VOIR ET IMPRIMER LA FICHE DE PAIE"/>
    <hyperlink ref="E13:H13" location="'indices-indemnités'!A1" display="'indices-indemnités'!A1"/>
    <hyperlink ref="E14:H14" location="'indices-indemnités'!I1" display="Bonifications indiciaires (direction, instit spé, ...)"/>
  </hyperlink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47"/>
  <sheetViews>
    <sheetView showGridLines="0" showRowColHeaders="0" zoomScale="90" zoomScaleNormal="90" zoomScalePageLayoutView="0" workbookViewId="0" topLeftCell="A1">
      <selection activeCell="K31" sqref="K31"/>
    </sheetView>
  </sheetViews>
  <sheetFormatPr defaultColWidth="11.00390625" defaultRowHeight="12.75"/>
  <cols>
    <col min="1" max="1" width="2.75390625" style="11" customWidth="1"/>
    <col min="2" max="2" width="56.875" style="11" customWidth="1"/>
    <col min="3" max="3" width="5.25390625" style="11" customWidth="1"/>
    <col min="4" max="5" width="3.75390625" style="11" customWidth="1"/>
    <col min="6" max="6" width="8.75390625" style="11" customWidth="1"/>
    <col min="7" max="7" width="32.875" style="11" customWidth="1"/>
    <col min="8" max="8" width="13.75390625" style="46" customWidth="1"/>
    <col min="9" max="9" width="15.875" style="11" customWidth="1"/>
    <col min="10" max="10" width="3.75390625" style="11" customWidth="1"/>
    <col min="11" max="11" width="8.75390625" style="12" customWidth="1"/>
    <col min="12" max="12" width="6.75390625" style="11" customWidth="1"/>
    <col min="13" max="16384" width="11.375" style="11" customWidth="1"/>
  </cols>
  <sheetData>
    <row r="1" spans="1:11" ht="23.25">
      <c r="A1" s="10"/>
      <c r="B1" s="249" t="str">
        <f>Données!B1</f>
        <v>SNUipp/FSU Calcul traitement</v>
      </c>
      <c r="C1" s="249"/>
      <c r="D1" s="249"/>
      <c r="E1" s="249"/>
      <c r="F1" s="249"/>
      <c r="G1" s="249"/>
      <c r="H1" s="249"/>
      <c r="I1" s="249"/>
      <c r="J1" s="12"/>
      <c r="K1" s="11"/>
    </row>
    <row r="2" spans="2:11" ht="18.75" thickBot="1">
      <c r="B2" s="13" t="str">
        <f>Données!B2</f>
        <v>NOM                      Prénom</v>
      </c>
      <c r="H2" s="265" t="s">
        <v>113</v>
      </c>
      <c r="I2" s="265" t="str">
        <f>Données!H2</f>
        <v>valeur point indiciaire depuis</v>
      </c>
      <c r="J2" s="12"/>
      <c r="K2" s="11"/>
    </row>
    <row r="3" spans="2:11" ht="24" thickBot="1">
      <c r="B3" s="266" t="str">
        <f>Données!B3</f>
        <v>XXX</v>
      </c>
      <c r="C3" s="267"/>
      <c r="D3" s="267"/>
      <c r="E3" s="267"/>
      <c r="F3" s="268"/>
      <c r="G3" s="14"/>
      <c r="H3" s="15">
        <f>Données!H3</f>
        <v>38898</v>
      </c>
      <c r="I3" s="16">
        <f>Données!I3</f>
        <v>55.5635</v>
      </c>
      <c r="J3" s="12"/>
      <c r="K3" s="11"/>
    </row>
    <row r="4" spans="7:11" ht="14.25" customHeight="1">
      <c r="G4" s="19"/>
      <c r="H4" s="20" t="str">
        <f>Données!H4</f>
        <v>valeur brute indice mensuel</v>
      </c>
      <c r="I4" s="21">
        <f>Données!I4</f>
        <v>4.63</v>
      </c>
      <c r="J4" s="12"/>
      <c r="K4" s="11"/>
    </row>
    <row r="5" s="33" customFormat="1" ht="12.75"/>
    <row r="6" spans="2:8" ht="14.25" customHeight="1">
      <c r="B6" s="36" t="s">
        <v>78</v>
      </c>
      <c r="C6" s="256">
        <f>IF(Données!C21=80,Données!I3*Données!I15*85.7/100,IF(Données!C21&lt;&gt;"",Données!I3*Données!I15*Données!C21/100,Données!I3*Données!I15))</f>
        <v>36560.782999999996</v>
      </c>
      <c r="D6" s="256"/>
      <c r="E6" s="256"/>
      <c r="F6" s="36"/>
      <c r="G6" s="36"/>
      <c r="H6" s="36"/>
    </row>
    <row r="7" spans="2:11" s="33" customFormat="1" ht="14.25" customHeight="1">
      <c r="B7" s="36" t="s">
        <v>10</v>
      </c>
      <c r="C7" s="256">
        <f>IF(Données!C21=80,Données!I3*Données!I16*85.7/100,IF(Données!C21&lt;&gt;"",Données!I3*Données!I16*Données!C21/100,Données!I3*Données!I16))</f>
        <v>0</v>
      </c>
      <c r="D7" s="256"/>
      <c r="E7" s="256"/>
      <c r="F7" s="37"/>
      <c r="G7" s="36"/>
      <c r="H7" s="36"/>
      <c r="K7" s="12"/>
    </row>
    <row r="8" spans="2:8" ht="19.5" customHeight="1">
      <c r="B8" s="38"/>
      <c r="C8" s="38"/>
      <c r="D8" s="38"/>
      <c r="E8" s="38"/>
      <c r="F8" s="38"/>
      <c r="G8" s="38"/>
      <c r="H8" s="39"/>
    </row>
    <row r="9" spans="2:9" ht="12.75" customHeight="1">
      <c r="B9" s="40" t="s">
        <v>11</v>
      </c>
      <c r="C9" s="41"/>
      <c r="D9" s="41"/>
      <c r="E9" s="42"/>
      <c r="F9" s="42"/>
      <c r="G9" s="42"/>
      <c r="H9" s="42"/>
      <c r="I9" s="43" t="s">
        <v>27</v>
      </c>
    </row>
    <row r="10" spans="2:9" ht="6.75" customHeight="1">
      <c r="B10" s="40"/>
      <c r="C10" s="41"/>
      <c r="D10" s="41"/>
      <c r="E10" s="42"/>
      <c r="F10" s="42"/>
      <c r="G10" s="42"/>
      <c r="H10" s="42"/>
      <c r="I10" s="43"/>
    </row>
    <row r="11" spans="2:9" ht="13.5" customHeight="1">
      <c r="B11" s="38" t="s">
        <v>81</v>
      </c>
      <c r="C11" s="44"/>
      <c r="D11" s="44"/>
      <c r="E11" s="44"/>
      <c r="F11" s="44"/>
      <c r="G11" s="44"/>
      <c r="H11" s="45"/>
      <c r="I11" s="46">
        <f>IF(OR(Données!I7=1,Données!I7=""),ROUND(C6/12,2),IF(OR(Données!I7=30,Données!I7=31),ROUND(Données!I3*Données!I8*Données!C21/100/12*29/30,2)+ROUND(Données!I3*Données!I15*Données!C21/100/12/30,2),ROUND(Données!I3*Données!I8*Données!C21/100*(Données!I7-1)/30/12,2)+ROUND(Données!I3*Données!I15*Données!C21/100*(30-Données!I7+1)/30/12,2)))</f>
        <v>3046.73</v>
      </c>
    </row>
    <row r="12" spans="2:9" ht="13.5" customHeight="1">
      <c r="B12" s="11" t="s">
        <v>82</v>
      </c>
      <c r="C12" s="47"/>
      <c r="D12" s="47"/>
      <c r="E12" s="48"/>
      <c r="F12" s="48"/>
      <c r="G12" s="48"/>
      <c r="H12" s="45"/>
      <c r="I12" s="46">
        <f>ROUND(C7/12,2)</f>
        <v>0</v>
      </c>
    </row>
    <row r="13" spans="2:9" ht="13.5" customHeight="1">
      <c r="B13" s="11" t="s">
        <v>97</v>
      </c>
      <c r="C13" s="44"/>
      <c r="D13" s="44"/>
      <c r="E13" s="44"/>
      <c r="F13" s="44"/>
      <c r="G13" s="44"/>
      <c r="H13" s="49" t="str">
        <f>IF('taux prestations sociales'!E21=0," ",'taux prestations sociales'!E21)</f>
        <v> </v>
      </c>
      <c r="I13" s="46">
        <f>IF(Données!I23="",0,IF(Données!I23&gt;100,0,IF(Données!I23&lt;0,0,I11*Données!I23/100)))</f>
        <v>0</v>
      </c>
    </row>
    <row r="14" spans="2:9" ht="13.5" customHeight="1">
      <c r="B14" s="11" t="s">
        <v>43</v>
      </c>
      <c r="C14" s="44"/>
      <c r="D14" s="44"/>
      <c r="E14" s="44"/>
      <c r="F14" s="44"/>
      <c r="G14" s="44"/>
      <c r="H14" s="49" t="str">
        <f>IF('taux prestations sociales'!E22=0," ",'taux prestations sociales'!E22)</f>
        <v> </v>
      </c>
      <c r="I14" s="46">
        <f>'taux prestations sociales'!D22</f>
        <v>30.46</v>
      </c>
    </row>
    <row r="15" spans="2:9" ht="13.5" customHeight="1">
      <c r="B15" s="11" t="s">
        <v>24</v>
      </c>
      <c r="C15" s="44"/>
      <c r="D15" s="44"/>
      <c r="E15" s="48"/>
      <c r="F15" s="48"/>
      <c r="G15" s="48"/>
      <c r="H15" s="45"/>
      <c r="I15" s="50">
        <f>Données!I19</f>
        <v>0</v>
      </c>
    </row>
    <row r="16" spans="2:9" ht="13.5" customHeight="1">
      <c r="B16" s="11" t="s">
        <v>25</v>
      </c>
      <c r="C16" s="44"/>
      <c r="D16" s="44"/>
      <c r="E16" s="44"/>
      <c r="F16" s="44"/>
      <c r="G16" s="44"/>
      <c r="H16" s="45"/>
      <c r="I16" s="46">
        <f>SUM(Données!I20:I21)</f>
        <v>0</v>
      </c>
    </row>
    <row r="17" spans="2:9" ht="13.5" customHeight="1">
      <c r="B17" s="11" t="s">
        <v>32</v>
      </c>
      <c r="C17" s="44"/>
      <c r="D17" s="44"/>
      <c r="E17" s="48"/>
      <c r="F17" s="48"/>
      <c r="G17" s="48"/>
      <c r="H17" s="45"/>
      <c r="I17" s="50">
        <f>IF(AND(Données!C18=1,Données!C20="O"),'taux prestations sociales'!D6,IF(AND(Données!C18=2,Données!C20="O"),'taux prestations sociales'!D7,IF(AND(Données!C18=3,Données!C20="O"),'taux prestations sociales'!D8,IF(AND(Données!C18&gt;3,Données!C20="O"),'taux prestations sociales'!D8+(Données!C18-3)*'taux prestations sociales'!D9,0))))</f>
        <v>0</v>
      </c>
    </row>
    <row r="18" spans="2:11" s="51" customFormat="1" ht="13.5" customHeight="1">
      <c r="B18" s="11" t="s">
        <v>12</v>
      </c>
      <c r="C18" s="44"/>
      <c r="D18" s="44"/>
      <c r="E18" s="44"/>
      <c r="F18" s="44"/>
      <c r="G18" s="44"/>
      <c r="H18" s="45"/>
      <c r="I18" s="46">
        <f>Données!I27</f>
        <v>0</v>
      </c>
      <c r="K18" s="52"/>
    </row>
    <row r="19" spans="3:9" ht="13.5" customHeight="1">
      <c r="C19" s="47"/>
      <c r="D19" s="47"/>
      <c r="E19" s="30"/>
      <c r="F19" s="30"/>
      <c r="G19" s="30"/>
      <c r="H19" s="30"/>
      <c r="I19" s="53"/>
    </row>
    <row r="20" spans="2:11" s="33" customFormat="1" ht="24" customHeight="1">
      <c r="B20" s="54" t="s">
        <v>13</v>
      </c>
      <c r="C20" s="55"/>
      <c r="D20" s="55"/>
      <c r="E20" s="55"/>
      <c r="F20" s="55"/>
      <c r="G20" s="55"/>
      <c r="H20" s="55"/>
      <c r="I20" s="56">
        <f>SUM(I11:I18)</f>
        <v>3077.19</v>
      </c>
      <c r="K20" s="12"/>
    </row>
    <row r="21" spans="8:9" ht="19.5" customHeight="1">
      <c r="H21" s="11"/>
      <c r="I21" s="46"/>
    </row>
    <row r="22" spans="2:9" ht="12.75" customHeight="1">
      <c r="B22" s="40" t="s">
        <v>14</v>
      </c>
      <c r="C22" s="41"/>
      <c r="D22" s="41"/>
      <c r="E22" s="41"/>
      <c r="F22" s="41"/>
      <c r="G22" s="41"/>
      <c r="H22" s="41"/>
      <c r="I22" s="57"/>
    </row>
    <row r="23" spans="2:9" ht="6.75" customHeight="1">
      <c r="B23" s="40"/>
      <c r="C23" s="41"/>
      <c r="D23" s="41"/>
      <c r="E23" s="41"/>
      <c r="F23" s="41"/>
      <c r="G23" s="41"/>
      <c r="H23" s="41"/>
      <c r="I23" s="57"/>
    </row>
    <row r="24" spans="2:11" ht="13.5" customHeight="1">
      <c r="B24" s="213" t="str">
        <f>"Pension civile ("&amp;'plafonds et taux'!C8*100&amp;"% du traitement brut) hors majoration éventuelle"</f>
        <v>Pension civile (9,14% du traitement brut) hors majoration éventuelle</v>
      </c>
      <c r="C24" s="44"/>
      <c r="D24" s="44"/>
      <c r="E24" s="44"/>
      <c r="F24" s="44"/>
      <c r="G24" s="44"/>
      <c r="H24" s="44"/>
      <c r="I24" s="46">
        <f>ROUND((I11*'plafonds et taux'!C8),2)</f>
        <v>278.47</v>
      </c>
      <c r="J24" s="253"/>
      <c r="K24" s="253"/>
    </row>
    <row r="25" spans="2:11" ht="13.5" customHeight="1">
      <c r="B25" s="11" t="str">
        <f>"Pension civile NBI ("&amp;'plafonds et taux'!C8*100&amp;"% du traitement brut)"</f>
        <v>Pension civile NBI (9,14% du traitement brut)</v>
      </c>
      <c r="C25" s="44"/>
      <c r="D25" s="44"/>
      <c r="H25" s="11"/>
      <c r="I25" s="46">
        <f>ROUND((I12*'plafonds et taux'!C8),2)</f>
        <v>0</v>
      </c>
      <c r="J25" s="253"/>
      <c r="K25" s="253"/>
    </row>
    <row r="26" spans="2:11" ht="13.5" customHeight="1">
      <c r="B26" s="11" t="str">
        <f>"CSG non déductible ("&amp;'plafonds et taux'!C12*100&amp;"% de "&amp;'plafonds et taux'!C9*100&amp;"% de l'ensemble des revenus (hors ISSR mais dont IRL)+ 7,5% de "&amp;'plafonds et taux'!C9*100&amp;"% de l'ISSR)"</f>
        <v>CSG non déductible (2,4% de 98,25% de l'ensemble des revenus (hors ISSR mais dont IRL)+ 7,5% de 98,25% de l'ISSR)</v>
      </c>
      <c r="C26" s="44"/>
      <c r="D26" s="44"/>
      <c r="E26" s="44"/>
      <c r="F26" s="44"/>
      <c r="G26" s="44"/>
      <c r="H26" s="44"/>
      <c r="I26" s="46">
        <f>ROUND((I11+I12+I13+I14+I16+I17+I18+Données!I18-Données!I33-Données!I31)*'plafonds et taux'!C9*'plafonds et taux'!C12,2)+ROUNDDOWN(Données!I19*'plafonds et taux'!C9*('plafonds et taux'!C11+'plafonds et taux'!C12)*100,2)</f>
        <v>72.56</v>
      </c>
      <c r="J26" s="253"/>
      <c r="K26" s="253"/>
    </row>
    <row r="27" spans="2:11" ht="13.5" customHeight="1">
      <c r="B27" s="11" t="str">
        <f>"CSG déductible ("&amp;'plafonds et taux'!C11*100&amp;"% de "&amp;'plafonds et taux'!C9*100&amp;"% de l'ensemble des revenus (hors ISSR mais dont IRL))"</f>
        <v>CSG déductible (5,1% de 98,25% de l'ensemble des revenus (hors ISSR mais dont IRL))</v>
      </c>
      <c r="C27" s="44"/>
      <c r="D27" s="44"/>
      <c r="H27" s="11"/>
      <c r="I27" s="46">
        <f>ROUND((I11+I12+I13+I14+I16+I17+I18+Données!I18-Données!I33-Données!I31)*'plafonds et taux'!C9*'plafonds et taux'!C11,2)</f>
        <v>154.19</v>
      </c>
      <c r="J27" s="253"/>
      <c r="K27" s="253"/>
    </row>
    <row r="28" spans="2:12" ht="13.5" customHeight="1" thickBot="1">
      <c r="B28" s="11" t="str">
        <f>"RDS (0,5% de "&amp;'plafonds et taux'!C9*100&amp;"% de l'ensemble des revenus (dont IRL)"</f>
        <v>RDS (0,5% de 98,25% de l'ensemble des revenus (dont IRL)</v>
      </c>
      <c r="C28" s="44"/>
      <c r="D28" s="44"/>
      <c r="E28" s="44"/>
      <c r="F28" s="44"/>
      <c r="G28" s="44"/>
      <c r="H28" s="44"/>
      <c r="I28" s="46">
        <f>ROUND(((((I11+I12+I13+I14+I15+I16+I17+I18+Données!I18-Données!I33-Données!I31)*'plafonds et taux'!C9)*'plafonds et taux'!C13)),2)</f>
        <v>15.12</v>
      </c>
      <c r="L28" s="58"/>
    </row>
    <row r="29" spans="2:13" ht="13.5" customHeight="1" thickBot="1">
      <c r="B29" s="11" t="s">
        <v>83</v>
      </c>
      <c r="C29" s="44"/>
      <c r="D29" s="44"/>
      <c r="H29" s="11"/>
      <c r="I29" s="46">
        <f>IF(K29&lt;&gt;"",K29,IF(((I14+I13+I16+I17+Données!I18-Données!I31)*0.05)&lt;0,0,IF(Données!C21&lt;&gt;"",MIN(Données!I3*Données!I13*Données!C21/100*0.2,ROUND((I14+I13+I16+I17+Données!I18-Données!I31)*0.05,2)),MIN(Données!I3*Données!I13*0.2,ROUND((I14+I13+I16+I17+Données!I18-Données!I31)*0.05,2)))))</f>
        <v>1.52</v>
      </c>
      <c r="J29" s="10" t="s">
        <v>51</v>
      </c>
      <c r="K29" s="59"/>
      <c r="L29" s="60"/>
      <c r="M29" s="60"/>
    </row>
    <row r="30" spans="2:13" ht="13.5" customHeight="1" thickBot="1">
      <c r="B30" s="11" t="s">
        <v>50</v>
      </c>
      <c r="C30" s="44"/>
      <c r="D30" s="44"/>
      <c r="H30" s="11"/>
      <c r="I30" s="46">
        <f>IF((I11+I12+I13-I24-I25-I29)&gt;'taux prestations sociales'!D20,ROUNDDOWN((I11+I12+I13+I14+I16+I17+I18-Données!I33-Données!I31-I29-I24-I25-I18*7.85/100)*0.01,2),0)</f>
        <v>27.97</v>
      </c>
      <c r="K30" s="61"/>
      <c r="L30" s="60"/>
      <c r="M30" s="60"/>
    </row>
    <row r="31" spans="2:13" ht="13.5" customHeight="1" thickBot="1">
      <c r="B31" s="11" t="str">
        <f>"MGEN ("&amp;'taux prestations sociales'!F26&amp;"% de (traitement brut + indemnités sauf IRL et indemnités d'enseignement)) + cotis enfants/conjoint éventuellement"</f>
        <v>MGEN (2,97% de (traitement brut + indemnités sauf IRL et indemnités d'enseignement)) + cotis enfants/conjoint éventuellement</v>
      </c>
      <c r="C31" s="44"/>
      <c r="D31" s="44"/>
      <c r="E31" s="44"/>
      <c r="F31" s="44"/>
      <c r="G31" s="44"/>
      <c r="H31" s="44"/>
      <c r="I31" s="46">
        <f>IF(Données!C25="N",0,IF(K31&lt;&gt;"",K31,IF(AND(Données!C27="O",Données!C28="O"),ROUND(((I11+I12+I13+I14+Données!I19+Données!I20+I17)*'taux prestations sociales'!F25),2)+Données!C16*'taux prestations sociales'!D29+Données!C17*'taux prestations sociales'!D30+ROUND(((I11+I12+I13+I14+Données!I19+Données!I20+I17)*'taux prestations sociales'!F25),2)*'taux prestations sociales'!D31,IF(AND(Données!C27="O",Données!C28&lt;&gt;"O"),ROUND(((I11+I12+I13+I14+Données!I19+Données!I20+I17)*'taux prestations sociales'!F25),2)+Données!C16*'taux prestations sociales'!D29+Données!C17*'taux prestations sociales'!D30,IF(AND(Données!C27&lt;&gt;"O",Données!C28="O"),ROUND(((I11+I12+I13+I14+Données!I19+Données!I20+I17)*'taux prestations sociales'!F25),2)+ROUND(((I11+I12+I13+I14+Données!I19+Données!I20+I17)*'taux prestations sociales'!F25),2)*'taux prestations sociales'!D31,ROUND(((I11+I12+I13+I14+Données!I19+Données!I20+I17)*'taux prestations sociales'!F25),2))))))</f>
        <v>0</v>
      </c>
      <c r="J31" s="10" t="s">
        <v>51</v>
      </c>
      <c r="K31" s="59"/>
      <c r="L31" s="60"/>
      <c r="M31" s="60"/>
    </row>
    <row r="32" spans="2:11" s="51" customFormat="1" ht="13.5" customHeight="1">
      <c r="B32" s="17" t="str">
        <f>"Régulation cotisations AC AA ("&amp;'plafonds et taux'!C8*100&amp;" du rappel rémunération + MGEN le cas échéant)"</f>
        <v>Régulation cotisations AC AA (9,14 du rappel rémunération + MGEN le cas échéant)</v>
      </c>
      <c r="C32" s="62"/>
      <c r="D32" s="62"/>
      <c r="E32" s="17"/>
      <c r="F32" s="17"/>
      <c r="G32" s="17"/>
      <c r="H32" s="17"/>
      <c r="I32" s="50">
        <f>Données!I28</f>
        <v>0</v>
      </c>
      <c r="J32" s="11"/>
      <c r="K32" s="61"/>
    </row>
    <row r="33" spans="2:11" ht="13.5" customHeight="1">
      <c r="B33" s="11" t="s">
        <v>15</v>
      </c>
      <c r="C33" s="44"/>
      <c r="D33" s="44"/>
      <c r="E33" s="44"/>
      <c r="F33" s="44"/>
      <c r="G33" s="44"/>
      <c r="H33" s="44"/>
      <c r="I33" s="46">
        <f>Données!I32+Données!I31</f>
        <v>0</v>
      </c>
      <c r="J33" s="51"/>
      <c r="K33" s="52"/>
    </row>
    <row r="34" spans="1:11" s="63" customFormat="1" ht="13.5" customHeight="1">
      <c r="A34" s="51"/>
      <c r="B34" s="11" t="s">
        <v>135</v>
      </c>
      <c r="C34" s="44"/>
      <c r="D34" s="44"/>
      <c r="E34" s="44"/>
      <c r="F34" s="44"/>
      <c r="G34" s="44"/>
      <c r="H34" s="44"/>
      <c r="I34" s="46">
        <f>Données!I33</f>
        <v>0</v>
      </c>
      <c r="J34" s="11"/>
      <c r="K34" s="12"/>
    </row>
    <row r="35" spans="8:11" ht="25.5" customHeight="1">
      <c r="H35" s="11"/>
      <c r="I35" s="46"/>
      <c r="J35" s="63"/>
      <c r="K35" s="65"/>
    </row>
    <row r="36" spans="2:9" ht="20.25" customHeight="1">
      <c r="B36" s="54" t="s">
        <v>16</v>
      </c>
      <c r="C36" s="64"/>
      <c r="D36" s="64"/>
      <c r="E36" s="64"/>
      <c r="F36" s="64"/>
      <c r="G36" s="64"/>
      <c r="H36" s="64"/>
      <c r="I36" s="56">
        <f>SUM(I24:I33)+I34</f>
        <v>549.83</v>
      </c>
    </row>
    <row r="37" spans="2:11" s="31" customFormat="1" ht="24.75" customHeight="1">
      <c r="B37" s="11"/>
      <c r="C37" s="11"/>
      <c r="D37" s="11"/>
      <c r="E37" s="11"/>
      <c r="F37" s="11"/>
      <c r="G37" s="11"/>
      <c r="H37" s="11"/>
      <c r="I37" s="46"/>
      <c r="J37" s="11"/>
      <c r="K37" s="12"/>
    </row>
    <row r="38" spans="2:11" s="31" customFormat="1" ht="20.25" customHeight="1">
      <c r="B38" s="54" t="s">
        <v>84</v>
      </c>
      <c r="C38" s="66"/>
      <c r="D38" s="66"/>
      <c r="E38" s="66"/>
      <c r="F38" s="66"/>
      <c r="G38" s="66"/>
      <c r="H38" s="254">
        <f>I20-I36</f>
        <v>2527.36</v>
      </c>
      <c r="I38" s="255"/>
      <c r="K38" s="32"/>
    </row>
    <row r="39" spans="2:11" s="71" customFormat="1" ht="20.25" customHeight="1">
      <c r="B39" s="67"/>
      <c r="C39" s="13"/>
      <c r="D39" s="13"/>
      <c r="E39" s="43"/>
      <c r="F39" s="43"/>
      <c r="G39" s="43"/>
      <c r="H39" s="68" t="s">
        <v>31</v>
      </c>
      <c r="I39" s="69">
        <f>H38*6.55957</f>
        <v>16578.3948352</v>
      </c>
      <c r="J39" s="31"/>
      <c r="K39" s="32"/>
    </row>
    <row r="40" spans="2:11" ht="21.75" customHeight="1">
      <c r="B40" s="67"/>
      <c r="C40" s="13"/>
      <c r="D40" s="13"/>
      <c r="E40" s="43"/>
      <c r="F40" s="43"/>
      <c r="G40" s="43"/>
      <c r="H40" s="68"/>
      <c r="I40" s="70"/>
      <c r="J40" s="71"/>
      <c r="K40" s="74"/>
    </row>
    <row r="41" spans="2:9" ht="19.5" customHeight="1">
      <c r="B41" s="72" t="s">
        <v>48</v>
      </c>
      <c r="C41" s="73"/>
      <c r="D41" s="73"/>
      <c r="E41" s="73"/>
      <c r="F41" s="73"/>
      <c r="G41" s="73"/>
      <c r="H41" s="257">
        <f>G44-Données!I18+I29</f>
        <v>2615.04</v>
      </c>
      <c r="I41" s="258"/>
    </row>
    <row r="42" spans="2:9" ht="30" customHeight="1">
      <c r="B42" s="75" t="s">
        <v>49</v>
      </c>
      <c r="C42" s="76"/>
      <c r="D42" s="76"/>
      <c r="E42" s="76"/>
      <c r="F42" s="76"/>
      <c r="G42" s="76"/>
      <c r="H42" s="259"/>
      <c r="I42" s="260"/>
    </row>
    <row r="43" spans="2:9" ht="38.25" customHeight="1">
      <c r="B43" s="269" t="s">
        <v>85</v>
      </c>
      <c r="C43" s="269"/>
      <c r="D43" s="269"/>
      <c r="E43" s="269"/>
      <c r="F43" s="269"/>
      <c r="G43" s="269"/>
      <c r="H43" s="269"/>
      <c r="I43" s="269"/>
    </row>
    <row r="44" spans="2:7" ht="30.75" customHeight="1">
      <c r="B44" s="262" t="s">
        <v>86</v>
      </c>
      <c r="C44" s="263"/>
      <c r="D44" s="263"/>
      <c r="E44" s="263"/>
      <c r="F44" s="264"/>
      <c r="G44" s="77">
        <f>H38+I33+I31+I28+I26-Données!I19+Données!I18-Données!I31-I29</f>
        <v>2613.52</v>
      </c>
    </row>
    <row r="45" spans="2:9" ht="12.75">
      <c r="B45" s="261" t="s">
        <v>99</v>
      </c>
      <c r="C45" s="261"/>
      <c r="D45" s="261"/>
      <c r="E45" s="261"/>
      <c r="F45" s="261"/>
      <c r="G45" s="261"/>
      <c r="H45" s="261"/>
      <c r="I45" s="261"/>
    </row>
    <row r="46" ht="12.75">
      <c r="B46" s="78"/>
    </row>
    <row r="47" ht="12.75">
      <c r="B47" s="33" t="s">
        <v>66</v>
      </c>
    </row>
  </sheetData>
  <sheetProtection sheet="1" selectLockedCells="1"/>
  <mergeCells count="14">
    <mergeCell ref="B45:I45"/>
    <mergeCell ref="B44:F44"/>
    <mergeCell ref="B1:I1"/>
    <mergeCell ref="H2:I2"/>
    <mergeCell ref="B3:F3"/>
    <mergeCell ref="J27:K27"/>
    <mergeCell ref="J25:K25"/>
    <mergeCell ref="B43:I43"/>
    <mergeCell ref="J24:K24"/>
    <mergeCell ref="H38:I38"/>
    <mergeCell ref="C6:E6"/>
    <mergeCell ref="C7:E7"/>
    <mergeCell ref="J26:K26"/>
    <mergeCell ref="H41:I42"/>
  </mergeCells>
  <conditionalFormatting sqref="K29 K31 B11:I18 B20:I20 B24:I34">
    <cfRule type="expression" priority="1" dxfId="4" stopIfTrue="1">
      <formula>(ODD(ROW())=ROW())</formula>
    </cfRule>
  </conditionalFormatting>
  <printOptions horizontalCentered="1" verticalCentered="1"/>
  <pageMargins left="0.3937007874015748" right="0.3937007874015748" top="0.3937007874015748" bottom="0.3937007874015748" header="0" footer="0"/>
  <pageSetup fitToHeight="1" fitToWidth="1" horizontalDpi="600" verticalDpi="600" orientation="landscape" paperSize="9" scale="71"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L36"/>
  <sheetViews>
    <sheetView showGridLines="0" showRowColHeaders="0" showZeros="0" zoomScale="93" zoomScaleNormal="93" zoomScalePageLayoutView="0" workbookViewId="0" topLeftCell="A1">
      <selection activeCell="D13" sqref="D13"/>
    </sheetView>
  </sheetViews>
  <sheetFormatPr defaultColWidth="11.00390625" defaultRowHeight="12.75"/>
  <cols>
    <col min="1" max="1" width="14.125" style="120" customWidth="1"/>
    <col min="2" max="2" width="31.375" style="120" customWidth="1"/>
    <col min="3" max="3" width="14.75390625" style="121" customWidth="1"/>
    <col min="4" max="4" width="11.75390625" style="120" bestFit="1" customWidth="1"/>
    <col min="5" max="5" width="21.75390625" style="120" bestFit="1" customWidth="1"/>
    <col min="6" max="6" width="13.625" style="120" bestFit="1" customWidth="1"/>
    <col min="7" max="7" width="4.625" style="120" customWidth="1"/>
    <col min="8" max="8" width="11.375" style="120" customWidth="1"/>
    <col min="9" max="12" width="10.75390625" style="120" customWidth="1"/>
    <col min="13" max="16384" width="11.375" style="120" customWidth="1"/>
  </cols>
  <sheetData>
    <row r="1" ht="24" customHeight="1"/>
    <row r="2" spans="1:12" s="123" customFormat="1" ht="27" customHeight="1">
      <c r="A2" s="280" t="s">
        <v>34</v>
      </c>
      <c r="B2" s="281"/>
      <c r="C2" s="122">
        <v>39903</v>
      </c>
      <c r="D2" s="285" t="s">
        <v>35</v>
      </c>
      <c r="E2" s="286"/>
      <c r="F2" s="178">
        <v>403.79</v>
      </c>
      <c r="G2" s="177"/>
      <c r="H2" s="295" t="s">
        <v>138</v>
      </c>
      <c r="I2" s="295"/>
      <c r="J2" s="295"/>
      <c r="K2" s="296">
        <v>39538</v>
      </c>
      <c r="L2" s="297"/>
    </row>
    <row r="3" spans="1:3" s="126" customFormat="1" ht="13.5" customHeight="1" thickBot="1">
      <c r="A3" s="123"/>
      <c r="B3" s="124"/>
      <c r="C3" s="125"/>
    </row>
    <row r="4" spans="1:6" ht="16.5" customHeight="1" thickBot="1">
      <c r="A4" s="127"/>
      <c r="B4" s="128"/>
      <c r="C4" s="128"/>
      <c r="D4" s="273" t="s">
        <v>27</v>
      </c>
      <c r="E4" s="274"/>
      <c r="F4" s="275"/>
    </row>
    <row r="5" spans="1:6" ht="18" customHeight="1" thickBot="1">
      <c r="A5" s="129"/>
      <c r="B5" s="130" t="s">
        <v>17</v>
      </c>
      <c r="C5" s="131"/>
      <c r="D5" s="132" t="s">
        <v>22</v>
      </c>
      <c r="E5" s="133" t="s">
        <v>26</v>
      </c>
      <c r="F5" s="134" t="s">
        <v>33</v>
      </c>
    </row>
    <row r="6" spans="1:6" ht="13.5" customHeight="1">
      <c r="A6" s="129"/>
      <c r="B6" s="135" t="s">
        <v>18</v>
      </c>
      <c r="C6" s="136"/>
      <c r="D6" s="137">
        <v>2.29</v>
      </c>
      <c r="E6" s="138"/>
      <c r="F6" s="139"/>
    </row>
    <row r="7" spans="1:6" ht="13.5" customHeight="1">
      <c r="A7" s="129"/>
      <c r="B7" s="135" t="s">
        <v>28</v>
      </c>
      <c r="C7" s="136"/>
      <c r="D7" s="137">
        <f>IF(ROUNDDOWN((10.67*Données!C21/100)+((Traitement!$I$11+Traitement!$I$12)*0.03),2)&lt;=E7,E7,IF(ROUNDDOWN((10.67)+((Traitement!$I$11+Traitement!$I$12)*0.03),2)&gt;=F7,F7,ROUNDDOWN((10.67*Données!C21/100)+((Traitement!$I$11+Traitement!$I$12)*0.03),2)))</f>
        <v>102.07</v>
      </c>
      <c r="E7" s="138">
        <f>ROUND(10.67+(Données!I3*'plafonds et taux'!C4/12*0.03),2)</f>
        <v>73.04</v>
      </c>
      <c r="F7" s="139">
        <f>ROUND(10.67+(Données!I3*'plafonds et taux'!C5/12*0.03),2)</f>
        <v>110.27</v>
      </c>
    </row>
    <row r="8" spans="1:6" ht="13.5" customHeight="1">
      <c r="A8" s="129"/>
      <c r="B8" s="135" t="s">
        <v>29</v>
      </c>
      <c r="C8" s="136"/>
      <c r="D8" s="137">
        <f>IF(ROUNDDOWN((15.24*Données!C21/100)+((Traitement!$I$11+Traitement!$I$12)*0.08),2)&lt;=E8,E8,IF(ROUNDDOWN((15.24*Données!C21/100)+((Traitement!$I$11+Traitement!$I$12)*0.08),2)&gt;=F8,F8,ROUNDDOWN((15.24*Données!C21/100)+((Traitement!$I$11+Traitement!$I$12)*0.08),2)))</f>
        <v>258.97</v>
      </c>
      <c r="E8" s="138">
        <f>ROUND(15.24+(Données!I3*'plafonds et taux'!C4/12*0.08),2)</f>
        <v>181.56</v>
      </c>
      <c r="F8" s="139">
        <f>ROUND((15.24*Données!C21/100)+(Données!I3*'plafonds et taux'!C5/12*Données!C21/100*0.08),2)</f>
        <v>280.83</v>
      </c>
    </row>
    <row r="9" spans="1:6" ht="13.5" customHeight="1" thickBot="1">
      <c r="A9" s="129"/>
      <c r="B9" s="135" t="s">
        <v>30</v>
      </c>
      <c r="C9" s="136"/>
      <c r="D9" s="137">
        <f>IF(ROUNDDOWN((4.57*Données!C21/100)+((Traitement!$I$11+Traitement!$I$12)*0.06),2)&lt;=E9,E9,IF(ROUNDDOWN((4.57*Données!C21/100)+((Traitement!$I$11+Traitement!$I$12)*0.06),2)&gt;=F9,F9,ROUNDDOWN((4.57*Données!C21/100)+((Traitement!$I$11+Traitement!$I$12)*0.06),2)))</f>
        <v>187.37</v>
      </c>
      <c r="E9" s="138">
        <f>ROUND(4.57+(Données!I3*'plafonds et taux'!C4/12*0.06),2)</f>
        <v>129.31</v>
      </c>
      <c r="F9" s="139">
        <f>ROUND((4.57*Données!C21/100)+(Données!I3*'plafonds et taux'!C5/12*Données!C21/100*0.06),2)</f>
        <v>203.77</v>
      </c>
    </row>
    <row r="10" spans="1:6" ht="18" customHeight="1" thickBot="1">
      <c r="A10" s="282" t="s">
        <v>67</v>
      </c>
      <c r="B10" s="140" t="s">
        <v>19</v>
      </c>
      <c r="C10" s="141"/>
      <c r="D10" s="142"/>
      <c r="E10" s="142"/>
      <c r="F10" s="143"/>
    </row>
    <row r="11" spans="1:6" ht="13.5" customHeight="1">
      <c r="A11" s="283"/>
      <c r="B11" s="144" t="s">
        <v>36</v>
      </c>
      <c r="C11" s="145"/>
      <c r="D11" s="146">
        <f>ROUND($F$2*0.32,2)</f>
        <v>129.21</v>
      </c>
      <c r="E11" s="147" t="s">
        <v>74</v>
      </c>
      <c r="F11" s="148">
        <f>ROUNDUP(D11-(D11*0.005),2)</f>
        <v>128.57</v>
      </c>
    </row>
    <row r="12" spans="1:7" ht="13.5" customHeight="1">
      <c r="A12" s="283"/>
      <c r="B12" s="144" t="s">
        <v>37</v>
      </c>
      <c r="C12" s="145"/>
      <c r="D12" s="146">
        <f>ROUND($F$2*0.73,2)</f>
        <v>294.77</v>
      </c>
      <c r="E12" s="149" t="s">
        <v>74</v>
      </c>
      <c r="F12" s="150">
        <f>ROUNDUP(D12-(D12*0.005),2)</f>
        <v>293.3</v>
      </c>
      <c r="G12" s="151"/>
    </row>
    <row r="13" spans="1:7" ht="13.5" customHeight="1">
      <c r="A13" s="283"/>
      <c r="B13" s="144" t="s">
        <v>38</v>
      </c>
      <c r="C13" s="145"/>
      <c r="D13" s="146">
        <f>ROUND($F$2*1.14,2)</f>
        <v>460.32</v>
      </c>
      <c r="E13" s="149" t="s">
        <v>74</v>
      </c>
      <c r="F13" s="150">
        <f>ROUNDUP(D13-(D13*0.005),2)</f>
        <v>458.02</v>
      </c>
      <c r="G13" s="151"/>
    </row>
    <row r="14" spans="1:7" ht="13.5" customHeight="1">
      <c r="A14" s="283"/>
      <c r="B14" s="144" t="s">
        <v>39</v>
      </c>
      <c r="C14" s="145"/>
      <c r="D14" s="146">
        <f>ROUND($F$2*1.55,2)</f>
        <v>625.87</v>
      </c>
      <c r="E14" s="149" t="s">
        <v>74</v>
      </c>
      <c r="F14" s="150">
        <f>ROUNDUP(D14-(D14*0.005),2)</f>
        <v>622.75</v>
      </c>
      <c r="G14" s="151"/>
    </row>
    <row r="15" spans="1:7" ht="13.5" customHeight="1" thickBot="1">
      <c r="A15" s="283"/>
      <c r="B15" s="144" t="s">
        <v>40</v>
      </c>
      <c r="C15" s="145"/>
      <c r="D15" s="146">
        <f>ROUND($F$2*0.41,2)</f>
        <v>165.55</v>
      </c>
      <c r="E15" s="152" t="s">
        <v>74</v>
      </c>
      <c r="F15" s="153">
        <f>ROUNDUP(D15-(D15*0.005),2)</f>
        <v>164.73</v>
      </c>
      <c r="G15" s="151"/>
    </row>
    <row r="16" spans="1:7" ht="18" customHeight="1" thickBot="1">
      <c r="A16" s="283"/>
      <c r="B16" s="140" t="s">
        <v>20</v>
      </c>
      <c r="C16" s="141"/>
      <c r="D16" s="154"/>
      <c r="E16" s="155"/>
      <c r="F16" s="156"/>
      <c r="G16" s="151"/>
    </row>
    <row r="17" spans="1:6" ht="13.5" customHeight="1">
      <c r="A17" s="283"/>
      <c r="B17" s="144" t="s">
        <v>41</v>
      </c>
      <c r="C17" s="145"/>
      <c r="D17" s="157">
        <f>ROUND($F$2*0.09,2)</f>
        <v>36.34</v>
      </c>
      <c r="E17" s="147" t="s">
        <v>74</v>
      </c>
      <c r="F17" s="148">
        <f>ROUNDUP(D17-(D17*0.005),2)</f>
        <v>36.16</v>
      </c>
    </row>
    <row r="18" spans="1:12" ht="13.5" customHeight="1" thickBot="1">
      <c r="A18" s="284"/>
      <c r="B18" s="144" t="s">
        <v>42</v>
      </c>
      <c r="C18" s="145"/>
      <c r="D18" s="157">
        <f>ROUND($F$2*0.16,2)</f>
        <v>64.61</v>
      </c>
      <c r="E18" s="152" t="s">
        <v>74</v>
      </c>
      <c r="F18" s="150">
        <f>ROUNDUP(D18-(D18*0.005),2)</f>
        <v>64.29</v>
      </c>
      <c r="G18" s="287"/>
      <c r="H18" s="288"/>
      <c r="I18" s="288"/>
      <c r="J18" s="288"/>
      <c r="K18" s="288"/>
      <c r="L18" s="288"/>
    </row>
    <row r="19" spans="1:7" ht="18" customHeight="1" thickBot="1">
      <c r="A19" s="129"/>
      <c r="B19" s="130" t="s">
        <v>21</v>
      </c>
      <c r="C19" s="158"/>
      <c r="D19" s="159"/>
      <c r="E19" s="159"/>
      <c r="F19" s="160"/>
      <c r="G19" s="151"/>
    </row>
    <row r="20" spans="1:7" ht="13.5" customHeight="1" thickBot="1">
      <c r="A20" s="129"/>
      <c r="B20" s="135"/>
      <c r="C20" s="136"/>
      <c r="D20" s="137">
        <f>ROUNDDOWN(Données!I3*'plafonds et taux'!C6/12,2)</f>
        <v>1430.76</v>
      </c>
      <c r="E20" s="138"/>
      <c r="F20" s="139"/>
      <c r="G20" s="151"/>
    </row>
    <row r="21" spans="1:6" ht="13.5" customHeight="1" thickBot="1">
      <c r="A21" s="129"/>
      <c r="B21" s="130" t="s">
        <v>45</v>
      </c>
      <c r="C21" s="158"/>
      <c r="D21" s="159"/>
      <c r="E21" s="159"/>
      <c r="F21" s="160"/>
    </row>
    <row r="22" spans="1:8" ht="13.5" customHeight="1" thickBot="1">
      <c r="A22" s="129"/>
      <c r="B22" s="161"/>
      <c r="C22" s="162"/>
      <c r="D22" s="163">
        <f>IF(AND(Données!I17=1,ROUNDDOWN((Traitement!I11+Traitement!I12)*0.03,2)&gt;E22),ROUNDDOWN((Traitement!I11+Traitement!I12)*0.03,2),IF(AND(Données!I17=2,ROUNDDOWN((Traitement!I11+Traitement!I12)*0.01,2)&gt;E22),ROUNDDOWN((Traitement!I11+Traitement!I12)*0.01,2),IF(Données!I17=3,0,E22)))</f>
        <v>30.46</v>
      </c>
      <c r="E22" s="164">
        <f>IF(AND(Données!I17=1,(Données!I15+Données!I16)&lt;'plafonds et taux'!C3),ROUNDDOWN(Données!I3*'plafonds et taux'!C3/12*Données!C21/100*0.03,2),IF(AND(Données!I17=2,(Données!I15+Données!I16)&lt;'plafonds et taux'!C3),ROUNDDOWN(Données!I3*'plafonds et taux'!C3/12*Données!C21/100*0.01,2),0))</f>
        <v>0</v>
      </c>
      <c r="F22" s="165"/>
      <c r="H22" s="176"/>
    </row>
    <row r="23" spans="1:9" ht="13.5" customHeight="1">
      <c r="A23" s="129"/>
      <c r="H23" s="294" t="s">
        <v>116</v>
      </c>
      <c r="I23" s="294" t="s">
        <v>117</v>
      </c>
    </row>
    <row r="24" spans="1:9" ht="18" customHeight="1">
      <c r="A24" s="129"/>
      <c r="D24" s="292" t="s">
        <v>137</v>
      </c>
      <c r="E24" s="292"/>
      <c r="F24" s="292"/>
      <c r="H24" s="294"/>
      <c r="I24" s="294"/>
    </row>
    <row r="25" spans="1:9" s="166" customFormat="1" ht="39.75" customHeight="1">
      <c r="A25" s="120"/>
      <c r="B25" s="278" t="s">
        <v>106</v>
      </c>
      <c r="C25" s="278"/>
      <c r="D25" s="276">
        <v>39813</v>
      </c>
      <c r="E25" s="277"/>
      <c r="F25" s="187">
        <f>IF(Données!C26="N",'taux prestations sociales'!I25,'taux prestations sociales'!H25)</f>
        <v>0.0297</v>
      </c>
      <c r="H25" s="186">
        <f>80/100*I25</f>
        <v>0.023760000000000003</v>
      </c>
      <c r="I25" s="186">
        <v>0.0297</v>
      </c>
    </row>
    <row r="26" spans="1:12" ht="24" customHeight="1" thickBot="1">
      <c r="A26" s="166"/>
      <c r="B26" s="167"/>
      <c r="C26" s="168"/>
      <c r="D26" s="167"/>
      <c r="E26" s="167"/>
      <c r="F26" s="189">
        <f>F25*100</f>
        <v>2.97</v>
      </c>
      <c r="G26" s="166"/>
      <c r="H26" s="185"/>
      <c r="I26" s="185"/>
      <c r="J26" s="293" t="s">
        <v>102</v>
      </c>
      <c r="K26" s="293" t="s">
        <v>103</v>
      </c>
      <c r="L26" s="116"/>
    </row>
    <row r="27" spans="2:11" ht="24" customHeight="1" thickBot="1">
      <c r="B27" s="128"/>
      <c r="C27" s="128"/>
      <c r="D27" s="273" t="s">
        <v>55</v>
      </c>
      <c r="E27" s="274"/>
      <c r="F27" s="275"/>
      <c r="J27" s="293"/>
      <c r="K27" s="293"/>
    </row>
    <row r="28" spans="2:12" ht="27" customHeight="1" thickBot="1">
      <c r="B28" s="290" t="s">
        <v>115</v>
      </c>
      <c r="C28" s="291"/>
      <c r="D28" s="132" t="s">
        <v>22</v>
      </c>
      <c r="E28" s="133" t="s">
        <v>26</v>
      </c>
      <c r="F28" s="134" t="s">
        <v>33</v>
      </c>
      <c r="H28" s="304" t="s">
        <v>100</v>
      </c>
      <c r="I28" s="304"/>
      <c r="J28" s="279">
        <f>IF(Données!$C$26="O",'plafonds et taux'!$G$8,'plafonds et taux'!$I8)</f>
        <v>413</v>
      </c>
      <c r="K28" s="279">
        <f>IF(Données!$C$26="O",'plafonds et taux'!$G$9,'plafonds et taux'!$I9)</f>
        <v>1536</v>
      </c>
      <c r="L28" s="299" t="s">
        <v>0</v>
      </c>
    </row>
    <row r="29" spans="2:12" ht="12.75" customHeight="1">
      <c r="B29" s="135" t="s">
        <v>104</v>
      </c>
      <c r="C29" s="136"/>
      <c r="D29" s="175">
        <f>J33/12</f>
        <v>8</v>
      </c>
      <c r="E29" s="138"/>
      <c r="F29" s="139"/>
      <c r="H29" s="304"/>
      <c r="I29" s="304"/>
      <c r="J29" s="279"/>
      <c r="K29" s="279"/>
      <c r="L29" s="299"/>
    </row>
    <row r="30" spans="2:12" ht="12.75" customHeight="1">
      <c r="B30" s="135" t="s">
        <v>105</v>
      </c>
      <c r="C30" s="136"/>
      <c r="D30" s="175">
        <f>J35/12</f>
        <v>18.75</v>
      </c>
      <c r="E30" s="138"/>
      <c r="F30" s="139"/>
      <c r="H30" s="289" t="s">
        <v>101</v>
      </c>
      <c r="I30" s="289"/>
      <c r="J30" s="298">
        <f>J28*D31</f>
        <v>268.45</v>
      </c>
      <c r="K30" s="298">
        <f>K28*D31</f>
        <v>998.4000000000001</v>
      </c>
      <c r="L30" s="299"/>
    </row>
    <row r="31" spans="2:12" ht="12.75" customHeight="1" thickBot="1">
      <c r="B31" s="169" t="s">
        <v>111</v>
      </c>
      <c r="C31" s="170"/>
      <c r="D31" s="179">
        <v>0.65</v>
      </c>
      <c r="E31" s="171">
        <f>J28*D31/12</f>
        <v>22.370833333333334</v>
      </c>
      <c r="F31" s="181">
        <f>K28*D31/12</f>
        <v>83.2</v>
      </c>
      <c r="H31" s="289"/>
      <c r="I31" s="289"/>
      <c r="J31" s="298"/>
      <c r="K31" s="298"/>
      <c r="L31" s="299"/>
    </row>
    <row r="32" spans="8:12" ht="12.75" customHeight="1" thickBot="1">
      <c r="H32" s="289"/>
      <c r="I32" s="289"/>
      <c r="J32" s="298"/>
      <c r="K32" s="298"/>
      <c r="L32" s="299"/>
    </row>
    <row r="33" spans="2:12" ht="13.5" customHeight="1" thickBot="1">
      <c r="B33" s="270" t="s">
        <v>73</v>
      </c>
      <c r="C33" s="271"/>
      <c r="D33" s="272"/>
      <c r="E33" s="133" t="s">
        <v>26</v>
      </c>
      <c r="F33" s="134" t="s">
        <v>33</v>
      </c>
      <c r="H33" s="302" t="s">
        <v>107</v>
      </c>
      <c r="I33" s="302"/>
      <c r="J33" s="305">
        <v>96</v>
      </c>
      <c r="K33" s="118"/>
      <c r="L33" s="299"/>
    </row>
    <row r="34" spans="5:12" ht="24" customHeight="1" thickBot="1">
      <c r="E34" s="173">
        <f>J28/12</f>
        <v>34.416666666666664</v>
      </c>
      <c r="F34" s="174">
        <f>K28/12</f>
        <v>128</v>
      </c>
      <c r="H34" s="303"/>
      <c r="I34" s="303"/>
      <c r="J34" s="306"/>
      <c r="K34" s="172"/>
      <c r="L34" s="299"/>
    </row>
    <row r="35" spans="8:12" ht="37.5" customHeight="1">
      <c r="H35" s="300" t="s">
        <v>108</v>
      </c>
      <c r="I35" s="301"/>
      <c r="J35" s="117">
        <v>225</v>
      </c>
      <c r="K35" s="118"/>
      <c r="L35" s="299"/>
    </row>
    <row r="36" ht="25.5" customHeight="1">
      <c r="K36" s="119"/>
    </row>
  </sheetData>
  <sheetProtection selectLockedCells="1"/>
  <mergeCells count="27">
    <mergeCell ref="H2:J2"/>
    <mergeCell ref="K2:L2"/>
    <mergeCell ref="J30:J32"/>
    <mergeCell ref="K30:K32"/>
    <mergeCell ref="L28:L35"/>
    <mergeCell ref="H35:I35"/>
    <mergeCell ref="H33:I34"/>
    <mergeCell ref="H28:I29"/>
    <mergeCell ref="J28:J29"/>
    <mergeCell ref="J33:J34"/>
    <mergeCell ref="H30:I32"/>
    <mergeCell ref="B28:C28"/>
    <mergeCell ref="D24:F24"/>
    <mergeCell ref="J26:J27"/>
    <mergeCell ref="K26:K27"/>
    <mergeCell ref="H23:H24"/>
    <mergeCell ref="I23:I24"/>
    <mergeCell ref="B33:D33"/>
    <mergeCell ref="D27:F27"/>
    <mergeCell ref="D25:E25"/>
    <mergeCell ref="B25:C25"/>
    <mergeCell ref="K28:K29"/>
    <mergeCell ref="A2:B2"/>
    <mergeCell ref="A10:A18"/>
    <mergeCell ref="D4:F4"/>
    <mergeCell ref="D2:E2"/>
    <mergeCell ref="G18:L18"/>
  </mergeCells>
  <conditionalFormatting sqref="H30 B33 E33:F34 B20:F20 B5:F9 B22:F22 H28 B28:B31 D28:F31 C29:C31">
    <cfRule type="expression" priority="1" dxfId="5" stopIfTrue="1">
      <formula>(EVEN(ROW())=ROW())</formula>
    </cfRule>
  </conditionalFormatting>
  <conditionalFormatting sqref="B10:F18">
    <cfRule type="expression" priority="2" dxfId="6" stopIfTrue="1">
      <formula>(ODD(ROW())=ROW())</formula>
    </cfRule>
  </conditionalFormatting>
  <printOptions/>
  <pageMargins left="0.7874015748031497" right="0.7874015748031497" top="0.984251968503937" bottom="0.984251968503937" header="0.5118110236220472" footer="0.5118110236220472"/>
  <pageSetup fitToHeight="1" fitToWidth="1" horizontalDpi="300" verticalDpi="300" orientation="landscape" paperSize="9" scale="77" r:id="rId1"/>
</worksheet>
</file>

<file path=xl/worksheets/sheet4.xml><?xml version="1.0" encoding="utf-8"?>
<worksheet xmlns="http://schemas.openxmlformats.org/spreadsheetml/2006/main" xmlns:r="http://schemas.openxmlformats.org/officeDocument/2006/relationships">
  <dimension ref="A1:N27"/>
  <sheetViews>
    <sheetView showGridLines="0" showRowColHeaders="0" zoomScalePageLayoutView="0" workbookViewId="0" topLeftCell="A1">
      <selection activeCell="B27" sqref="B27:G27"/>
    </sheetView>
  </sheetViews>
  <sheetFormatPr defaultColWidth="11.625" defaultRowHeight="12.75"/>
  <cols>
    <col min="1" max="1" width="32.75390625" style="1" customWidth="1"/>
    <col min="2" max="2" width="11.625" style="2" customWidth="1"/>
    <col min="3" max="16384" width="11.625" style="1" customWidth="1"/>
  </cols>
  <sheetData>
    <row r="1" spans="1:14" ht="30" customHeight="1">
      <c r="A1" s="307" t="s">
        <v>64</v>
      </c>
      <c r="B1" s="314" t="s">
        <v>60</v>
      </c>
      <c r="C1" s="314"/>
      <c r="D1" s="314"/>
      <c r="E1" s="314"/>
      <c r="F1" s="314"/>
      <c r="G1" s="314"/>
      <c r="I1" s="314" t="s">
        <v>132</v>
      </c>
      <c r="J1" s="314"/>
      <c r="K1" s="314"/>
      <c r="L1" s="314"/>
      <c r="M1" s="220"/>
      <c r="N1" s="220"/>
    </row>
    <row r="2" spans="1:14" ht="24" thickBot="1">
      <c r="A2" s="307"/>
      <c r="B2" s="308" t="s">
        <v>122</v>
      </c>
      <c r="C2" s="308"/>
      <c r="D2" s="308"/>
      <c r="E2" s="308"/>
      <c r="F2" s="308"/>
      <c r="G2" s="308"/>
      <c r="I2" s="315" t="s">
        <v>122</v>
      </c>
      <c r="J2" s="315"/>
      <c r="K2" s="315"/>
      <c r="L2" s="315"/>
      <c r="M2" s="221"/>
      <c r="N2" s="221"/>
    </row>
    <row r="3" spans="2:14" ht="12" customHeight="1">
      <c r="B3" s="317" t="s">
        <v>58</v>
      </c>
      <c r="C3" s="318"/>
      <c r="D3" s="317" t="s">
        <v>59</v>
      </c>
      <c r="E3" s="318"/>
      <c r="F3" s="317" t="s">
        <v>123</v>
      </c>
      <c r="G3" s="318"/>
      <c r="I3" s="222"/>
      <c r="J3" s="222"/>
      <c r="K3" s="222"/>
      <c r="L3" s="222"/>
      <c r="M3" s="222"/>
      <c r="N3" s="222"/>
    </row>
    <row r="4" spans="2:7" ht="18.75" customHeight="1" thickBot="1">
      <c r="B4" s="319"/>
      <c r="C4" s="320"/>
      <c r="D4" s="321"/>
      <c r="E4" s="322"/>
      <c r="F4" s="321"/>
      <c r="G4" s="322"/>
    </row>
    <row r="5" spans="2:7" ht="19.5" customHeight="1">
      <c r="B5" s="323" t="s">
        <v>56</v>
      </c>
      <c r="C5" s="312" t="s">
        <v>57</v>
      </c>
      <c r="D5" s="310" t="s">
        <v>56</v>
      </c>
      <c r="E5" s="312" t="s">
        <v>57</v>
      </c>
      <c r="F5" s="310" t="s">
        <v>56</v>
      </c>
      <c r="G5" s="312" t="s">
        <v>57</v>
      </c>
    </row>
    <row r="6" spans="2:7" ht="13.5" customHeight="1" thickBot="1">
      <c r="B6" s="324"/>
      <c r="C6" s="313"/>
      <c r="D6" s="311"/>
      <c r="E6" s="313"/>
      <c r="F6" s="311"/>
      <c r="G6" s="313"/>
    </row>
    <row r="7" spans="2:7" ht="20.25" customHeight="1" thickTop="1">
      <c r="B7" s="190">
        <v>1</v>
      </c>
      <c r="C7" s="191">
        <v>341</v>
      </c>
      <c r="D7" s="192">
        <v>1</v>
      </c>
      <c r="E7" s="191">
        <v>349</v>
      </c>
      <c r="F7" s="192">
        <v>1</v>
      </c>
      <c r="G7" s="191">
        <v>495</v>
      </c>
    </row>
    <row r="8" spans="2:7" ht="20.25">
      <c r="B8" s="193">
        <v>2</v>
      </c>
      <c r="C8" s="194">
        <v>357</v>
      </c>
      <c r="D8" s="195">
        <v>2</v>
      </c>
      <c r="E8" s="194">
        <v>376</v>
      </c>
      <c r="F8" s="195">
        <v>2</v>
      </c>
      <c r="G8" s="194">
        <v>560</v>
      </c>
    </row>
    <row r="9" spans="2:7" ht="20.25">
      <c r="B9" s="193">
        <v>3</v>
      </c>
      <c r="C9" s="194">
        <v>366</v>
      </c>
      <c r="D9" s="195">
        <v>3</v>
      </c>
      <c r="E9" s="196">
        <v>432</v>
      </c>
      <c r="F9" s="195">
        <v>3</v>
      </c>
      <c r="G9" s="194">
        <v>601</v>
      </c>
    </row>
    <row r="10" spans="2:7" ht="20.25">
      <c r="B10" s="193">
        <v>4</v>
      </c>
      <c r="C10" s="194">
        <v>373</v>
      </c>
      <c r="D10" s="195">
        <v>4</v>
      </c>
      <c r="E10" s="196">
        <v>445</v>
      </c>
      <c r="F10" s="195">
        <v>4</v>
      </c>
      <c r="G10" s="194">
        <v>642</v>
      </c>
    </row>
    <row r="11" spans="2:7" ht="20.25">
      <c r="B11" s="193">
        <v>5</v>
      </c>
      <c r="C11" s="194">
        <v>383</v>
      </c>
      <c r="D11" s="195">
        <v>5</v>
      </c>
      <c r="E11" s="196">
        <v>458</v>
      </c>
      <c r="F11" s="195">
        <v>5</v>
      </c>
      <c r="G11" s="194">
        <v>695</v>
      </c>
    </row>
    <row r="12" spans="2:7" ht="20.25">
      <c r="B12" s="193">
        <v>6</v>
      </c>
      <c r="C12" s="194">
        <v>390</v>
      </c>
      <c r="D12" s="195">
        <v>6</v>
      </c>
      <c r="E12" s="194">
        <v>467</v>
      </c>
      <c r="F12" s="195">
        <v>6</v>
      </c>
      <c r="G12" s="194">
        <v>741</v>
      </c>
    </row>
    <row r="13" spans="2:7" ht="21" thickBot="1">
      <c r="B13" s="193">
        <v>7</v>
      </c>
      <c r="C13" s="194">
        <v>399</v>
      </c>
      <c r="D13" s="195">
        <v>7</v>
      </c>
      <c r="E13" s="194">
        <v>495</v>
      </c>
      <c r="F13" s="197">
        <v>7</v>
      </c>
      <c r="G13" s="198">
        <v>783</v>
      </c>
    </row>
    <row r="14" spans="2:7" ht="20.25">
      <c r="B14" s="193">
        <v>8</v>
      </c>
      <c r="C14" s="194">
        <v>420</v>
      </c>
      <c r="D14" s="195">
        <v>8</v>
      </c>
      <c r="E14" s="194">
        <v>531</v>
      </c>
      <c r="F14" s="199"/>
      <c r="G14" s="200"/>
    </row>
    <row r="15" spans="2:7" ht="20.25">
      <c r="B15" s="193">
        <v>9</v>
      </c>
      <c r="C15" s="194">
        <v>441</v>
      </c>
      <c r="D15" s="195">
        <v>9</v>
      </c>
      <c r="E15" s="194">
        <v>567</v>
      </c>
      <c r="F15" s="199"/>
      <c r="G15" s="200"/>
    </row>
    <row r="16" spans="2:7" ht="20.25">
      <c r="B16" s="193">
        <v>10</v>
      </c>
      <c r="C16" s="194">
        <v>469</v>
      </c>
      <c r="D16" s="195">
        <v>10</v>
      </c>
      <c r="E16" s="194">
        <v>612</v>
      </c>
      <c r="F16" s="199"/>
      <c r="G16" s="200"/>
    </row>
    <row r="17" spans="2:7" ht="21" thickBot="1">
      <c r="B17" s="201">
        <v>11</v>
      </c>
      <c r="C17" s="198">
        <v>515</v>
      </c>
      <c r="D17" s="197">
        <v>11</v>
      </c>
      <c r="E17" s="198">
        <v>658</v>
      </c>
      <c r="F17" s="199"/>
      <c r="G17" s="200"/>
    </row>
    <row r="18" spans="2:3" ht="20.25">
      <c r="B18" s="3"/>
      <c r="C18" s="3"/>
    </row>
    <row r="19" spans="2:7" ht="12" customHeight="1">
      <c r="B19" s="4"/>
      <c r="C19" s="3"/>
      <c r="D19" s="3"/>
      <c r="E19" s="3"/>
      <c r="F19" s="3"/>
      <c r="G19" s="3"/>
    </row>
    <row r="20" spans="2:7" ht="30">
      <c r="B20" s="309" t="s">
        <v>61</v>
      </c>
      <c r="C20" s="309"/>
      <c r="D20" s="309"/>
      <c r="E20" s="309"/>
      <c r="F20" s="309"/>
      <c r="G20" s="309"/>
    </row>
    <row r="21" spans="2:7" ht="12" customHeight="1">
      <c r="B21" s="4"/>
      <c r="C21" s="3"/>
      <c r="D21" s="3"/>
      <c r="E21" s="3"/>
      <c r="F21" s="3"/>
      <c r="G21" s="3"/>
    </row>
    <row r="22" spans="2:9" ht="18">
      <c r="B22" s="316" t="s">
        <v>62</v>
      </c>
      <c r="C22" s="316"/>
      <c r="D22" s="316"/>
      <c r="E22" s="316"/>
      <c r="F22" s="316"/>
      <c r="G22" s="316"/>
      <c r="I22" s="184"/>
    </row>
    <row r="23" spans="2:7" ht="20.25">
      <c r="B23" s="4"/>
      <c r="C23" s="3"/>
      <c r="D23" s="3"/>
      <c r="E23" s="3"/>
      <c r="F23" s="3"/>
      <c r="G23" s="3"/>
    </row>
    <row r="24" spans="2:8" ht="20.25">
      <c r="B24" s="4"/>
      <c r="C24" s="3"/>
      <c r="D24" s="3"/>
      <c r="E24" s="3"/>
      <c r="F24" s="3"/>
      <c r="G24" s="3"/>
      <c r="H24" s="183"/>
    </row>
    <row r="25" spans="2:7" ht="30">
      <c r="B25" s="309" t="s">
        <v>63</v>
      </c>
      <c r="C25" s="309"/>
      <c r="D25" s="309"/>
      <c r="E25" s="309"/>
      <c r="F25" s="309"/>
      <c r="G25" s="309"/>
    </row>
    <row r="26" spans="2:7" ht="20.25">
      <c r="B26" s="4"/>
      <c r="C26" s="3"/>
      <c r="D26" s="3"/>
      <c r="E26" s="3"/>
      <c r="F26" s="3"/>
      <c r="G26" s="3"/>
    </row>
    <row r="27" spans="2:7" ht="18.75">
      <c r="B27" s="316" t="s">
        <v>62</v>
      </c>
      <c r="C27" s="316"/>
      <c r="D27" s="316"/>
      <c r="E27" s="316"/>
      <c r="F27" s="316"/>
      <c r="G27" s="316"/>
    </row>
  </sheetData>
  <sheetProtection sheet="1"/>
  <mergeCells count="18">
    <mergeCell ref="I1:L1"/>
    <mergeCell ref="I2:L2"/>
    <mergeCell ref="B27:G27"/>
    <mergeCell ref="B25:G25"/>
    <mergeCell ref="B22:G22"/>
    <mergeCell ref="B3:C4"/>
    <mergeCell ref="D3:E4"/>
    <mergeCell ref="F3:G4"/>
    <mergeCell ref="B5:B6"/>
    <mergeCell ref="C5:C6"/>
    <mergeCell ref="A1:A2"/>
    <mergeCell ref="B2:G2"/>
    <mergeCell ref="B20:G20"/>
    <mergeCell ref="D5:D6"/>
    <mergeCell ref="E5:E6"/>
    <mergeCell ref="F5:F6"/>
    <mergeCell ref="G5:G6"/>
    <mergeCell ref="B1:G1"/>
  </mergeCells>
  <conditionalFormatting sqref="B7:E17 F7:G13">
    <cfRule type="expression" priority="7" dxfId="0" stopIfTrue="1">
      <formula>(EVEN(ROW())=ROW())</formula>
    </cfRule>
  </conditionalFormatting>
  <hyperlinks>
    <hyperlink ref="B22:C22" r:id="rId1" display="Montant : cliquer ici"/>
    <hyperlink ref="B27:C27" r:id="rId2" display="Montant : cliquer ici"/>
    <hyperlink ref="A1" location="Traitement!A1" display="RETOUR"/>
    <hyperlink ref="B27" r:id="rId3" display="Montant : cliquer ici"/>
    <hyperlink ref="B22:G22" r:id="rId4" display="Montant : cliquer ici"/>
    <hyperlink ref="B27:G27" r:id="rId5" display="Montant : cliquer ici"/>
    <hyperlink ref="A1:A2" location="Données!A1" display="RETOUR"/>
  </hyperlinks>
  <printOptions/>
  <pageMargins left="0.787401575" right="0.787401575" top="0.984251969" bottom="0.984251969" header="0.4921259845" footer="0.4921259845"/>
  <pageSetup horizontalDpi="600" verticalDpi="600" orientation="portrait" paperSize="9" r:id="rId7"/>
  <drawing r:id="rId6"/>
</worksheet>
</file>

<file path=xl/worksheets/sheet5.xml><?xml version="1.0" encoding="utf-8"?>
<worksheet xmlns="http://schemas.openxmlformats.org/spreadsheetml/2006/main" xmlns:r="http://schemas.openxmlformats.org/officeDocument/2006/relationships">
  <dimension ref="B2:J13"/>
  <sheetViews>
    <sheetView showGridLines="0" zoomScale="75" zoomScaleNormal="75" zoomScalePageLayoutView="0" workbookViewId="0" topLeftCell="A1">
      <selection activeCell="C9" sqref="C9"/>
    </sheetView>
  </sheetViews>
  <sheetFormatPr defaultColWidth="11.00390625" defaultRowHeight="12.75"/>
  <cols>
    <col min="1" max="1" width="11.375" style="5" customWidth="1"/>
    <col min="2" max="2" width="48.375" style="7" customWidth="1"/>
    <col min="3" max="3" width="22.875" style="6" bestFit="1" customWidth="1"/>
    <col min="4" max="4" width="11.375" style="5" customWidth="1"/>
    <col min="5" max="6" width="12.75390625" style="5" customWidth="1"/>
    <col min="7" max="10" width="12.25390625" style="5" customWidth="1"/>
    <col min="11" max="16384" width="11.375" style="5" customWidth="1"/>
  </cols>
  <sheetData>
    <row r="1" ht="45" thickBot="1"/>
    <row r="2" ht="24" thickBot="1">
      <c r="C2" s="9" t="s">
        <v>71</v>
      </c>
    </row>
    <row r="3" spans="2:5" ht="65.25" customHeight="1" thickBot="1">
      <c r="B3" s="8" t="s">
        <v>72</v>
      </c>
      <c r="C3" s="180">
        <v>313</v>
      </c>
      <c r="E3" s="231" t="s">
        <v>139</v>
      </c>
    </row>
    <row r="4" spans="2:3" ht="65.25" customHeight="1" thickBot="1">
      <c r="B4" s="229" t="s">
        <v>68</v>
      </c>
      <c r="C4" s="180">
        <v>449</v>
      </c>
    </row>
    <row r="5" spans="2:3" ht="65.25" customHeight="1" thickBot="1">
      <c r="B5" s="229" t="s">
        <v>69</v>
      </c>
      <c r="C5" s="180">
        <v>717</v>
      </c>
    </row>
    <row r="6" spans="2:10" ht="65.25" customHeight="1" thickBot="1">
      <c r="B6" s="202" t="s">
        <v>70</v>
      </c>
      <c r="C6" s="203">
        <v>309</v>
      </c>
      <c r="E6" s="327" t="s">
        <v>95</v>
      </c>
      <c r="F6" s="327"/>
      <c r="G6" s="327"/>
      <c r="H6" s="327"/>
      <c r="I6" s="327"/>
      <c r="J6" s="327"/>
    </row>
    <row r="7" spans="2:10" s="207" customFormat="1" ht="19.5" customHeight="1" thickBot="1">
      <c r="B7" s="205"/>
      <c r="C7" s="206"/>
      <c r="F7" s="208"/>
      <c r="G7" s="326" t="s">
        <v>125</v>
      </c>
      <c r="H7" s="326"/>
      <c r="I7" s="326" t="s">
        <v>127</v>
      </c>
      <c r="J7" s="326"/>
    </row>
    <row r="8" spans="2:10" ht="65.25" customHeight="1" thickBot="1">
      <c r="B8" s="204" t="s">
        <v>119</v>
      </c>
      <c r="C8" s="188">
        <v>0.0914</v>
      </c>
      <c r="E8" s="328" t="s">
        <v>124</v>
      </c>
      <c r="F8" s="328"/>
      <c r="G8" s="325">
        <v>330</v>
      </c>
      <c r="H8" s="325"/>
      <c r="I8" s="325">
        <v>413</v>
      </c>
      <c r="J8" s="325"/>
    </row>
    <row r="9" spans="2:10" ht="65.25" customHeight="1" thickBot="1">
      <c r="B9" s="204" t="s">
        <v>129</v>
      </c>
      <c r="C9" s="188">
        <v>0.9825</v>
      </c>
      <c r="E9" s="328" t="s">
        <v>126</v>
      </c>
      <c r="F9" s="328"/>
      <c r="G9" s="325">
        <v>1228</v>
      </c>
      <c r="H9" s="325"/>
      <c r="I9" s="325">
        <v>1536</v>
      </c>
      <c r="J9" s="325"/>
    </row>
    <row r="10" spans="2:10" s="207" customFormat="1" ht="18" customHeight="1" thickBot="1">
      <c r="B10" s="211"/>
      <c r="C10" s="212"/>
      <c r="E10" s="209"/>
      <c r="F10" s="209"/>
      <c r="G10" s="210"/>
      <c r="H10" s="210"/>
      <c r="I10" s="210"/>
      <c r="J10" s="210"/>
    </row>
    <row r="11" spans="2:3" ht="65.25" customHeight="1" thickBot="1">
      <c r="B11" s="228" t="s">
        <v>133</v>
      </c>
      <c r="C11" s="188">
        <v>0.051</v>
      </c>
    </row>
    <row r="12" spans="2:3" ht="65.25" customHeight="1" thickBot="1">
      <c r="B12" s="228" t="s">
        <v>134</v>
      </c>
      <c r="C12" s="188">
        <v>0.024</v>
      </c>
    </row>
    <row r="13" spans="2:3" ht="65.25" customHeight="1" thickBot="1">
      <c r="B13" s="228" t="s">
        <v>128</v>
      </c>
      <c r="C13" s="188">
        <v>0.005</v>
      </c>
    </row>
  </sheetData>
  <sheetProtection sheet="1" objects="1" scenarios="1" selectLockedCells="1"/>
  <mergeCells count="9">
    <mergeCell ref="I8:J8"/>
    <mergeCell ref="I9:J9"/>
    <mergeCell ref="I7:J7"/>
    <mergeCell ref="E6:J6"/>
    <mergeCell ref="E8:F8"/>
    <mergeCell ref="G8:H8"/>
    <mergeCell ref="E9:F9"/>
    <mergeCell ref="G9:H9"/>
    <mergeCell ref="G7:H7"/>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2011-02-22T11:24:56Z</cp:lastPrinted>
  <dcterms:created xsi:type="dcterms:W3CDTF">2001-02-02T10:24:45Z</dcterms:created>
  <dcterms:modified xsi:type="dcterms:W3CDTF">2014-01-07T13:25:45Z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