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35" windowHeight="5220" activeTab="0"/>
  </bookViews>
  <sheets>
    <sheet name="Feuil1" sheetId="1" r:id="rId1"/>
  </sheets>
  <definedNames>
    <definedName name="_xlnm.Print_Area" localSheetId="0">'Feuil1'!$B$1:$J$44</definedName>
  </definedNames>
  <calcPr fullCalcOnLoad="1"/>
</workbook>
</file>

<file path=xl/sharedStrings.xml><?xml version="1.0" encoding="utf-8"?>
<sst xmlns="http://schemas.openxmlformats.org/spreadsheetml/2006/main" count="87" uniqueCount="56">
  <si>
    <t>Calcul du reclassement instituteur/professeur d'école</t>
  </si>
  <si>
    <t>Concours interne</t>
  </si>
  <si>
    <t xml:space="preserve">Nom   Prénom  </t>
  </si>
  <si>
    <t xml:space="preserve">Eléments de carrière à compléter </t>
  </si>
  <si>
    <t>mois</t>
  </si>
  <si>
    <t>Durée du passage à l'EN (après 18 ans) :</t>
  </si>
  <si>
    <t>Durée du Service National :</t>
  </si>
  <si>
    <t>Votre situation :</t>
  </si>
  <si>
    <t>échelon</t>
  </si>
  <si>
    <t>indice</t>
  </si>
  <si>
    <t>Durée moyenne de carrière à votre échelon :</t>
  </si>
  <si>
    <t>Ancienneté dans l'échelon (report) :</t>
  </si>
  <si>
    <t>Accélération de carrière (4ème éch. avt le 1/9/89) :</t>
  </si>
  <si>
    <t>Ecole normale :</t>
  </si>
  <si>
    <t>Durée service national (déduite et reportée sur PE) :</t>
  </si>
  <si>
    <t>Total ancienneté instituteur(trice) (sans SN ) :</t>
  </si>
  <si>
    <t>Reclassement :</t>
  </si>
  <si>
    <t>Bonification spécialisé, IMF, CPAIEN … :</t>
  </si>
  <si>
    <t>Report Service National :</t>
  </si>
  <si>
    <t>ancienneté totale PE :</t>
  </si>
  <si>
    <t>soit :</t>
  </si>
  <si>
    <t>Ancienneté dans l'échelon :</t>
  </si>
  <si>
    <t>durée de l'échelon (pour information) :</t>
  </si>
  <si>
    <t>ème échelon</t>
  </si>
  <si>
    <t xml:space="preserve">Grand Choix : </t>
  </si>
  <si>
    <t xml:space="preserve">Mi-Choix (ou choix) : </t>
  </si>
  <si>
    <t xml:space="preserve">Ancienneté : </t>
  </si>
  <si>
    <t>Prof d'école</t>
  </si>
  <si>
    <t>jours</t>
  </si>
  <si>
    <t>grand choix</t>
  </si>
  <si>
    <t>choix</t>
  </si>
  <si>
    <t>ancienneté</t>
  </si>
  <si>
    <t>1 an</t>
  </si>
  <si>
    <t>2 ans</t>
  </si>
  <si>
    <t>2 ans 6 mois</t>
  </si>
  <si>
    <t>3 ans</t>
  </si>
  <si>
    <t>3 ans 6 mois</t>
  </si>
  <si>
    <t>2ans 6 mois</t>
  </si>
  <si>
    <t>4 ans</t>
  </si>
  <si>
    <t>4 ans 6 mois</t>
  </si>
  <si>
    <t xml:space="preserve">5 ans  </t>
  </si>
  <si>
    <t>xxx</t>
  </si>
  <si>
    <t>N. B . : 1 an comptera pour 360 jours ; 1 mois pour 30 jours</t>
  </si>
  <si>
    <t>instituteur(trice)</t>
  </si>
  <si>
    <t>Ajoutez à l'indice les bonifications indiciaires éventuelles</t>
  </si>
  <si>
    <t>Echelon PE au 1/9 (après intégration) :</t>
  </si>
  <si>
    <t>Durée prise en compte (total inst x100/135) :</t>
  </si>
  <si>
    <r>
      <t xml:space="preserve">4ème échelon instit avant le 1/9/89 ?       </t>
    </r>
    <r>
      <rPr>
        <b/>
        <sz val="14"/>
        <rFont val="Times New Roman"/>
        <family val="1"/>
      </rPr>
      <t>o/n</t>
    </r>
    <r>
      <rPr>
        <sz val="14"/>
        <rFont val="Times New Roman"/>
        <family val="1"/>
      </rPr>
      <t xml:space="preserve"> :</t>
    </r>
  </si>
  <si>
    <r>
      <t xml:space="preserve">Maître formateur ou spécialisé en exercice ?  </t>
    </r>
    <r>
      <rPr>
        <b/>
        <sz val="14"/>
        <rFont val="Times New Roman"/>
        <family val="1"/>
      </rPr>
      <t xml:space="preserve">o/n </t>
    </r>
    <r>
      <rPr>
        <sz val="14"/>
        <rFont val="Times New Roman"/>
        <family val="1"/>
      </rPr>
      <t>:</t>
    </r>
  </si>
  <si>
    <r>
      <t xml:space="preserve">CPAIEN, CPC, CPD ?           </t>
    </r>
    <r>
      <rPr>
        <b/>
        <sz val="14"/>
        <rFont val="Times New Roman"/>
        <family val="1"/>
      </rPr>
      <t>o/n</t>
    </r>
    <r>
      <rPr>
        <sz val="14"/>
        <rFont val="Times New Roman"/>
        <family val="1"/>
      </rPr>
      <t xml:space="preserve"> :</t>
    </r>
  </si>
  <si>
    <t>plus bonifications 
éventuelles</t>
  </si>
  <si>
    <t>n</t>
  </si>
  <si>
    <t>Quel serait votre échelon instit au 1er septembre* :</t>
  </si>
  <si>
    <t>Votre ancienneté dans l'échelon au 1er septembre* :</t>
  </si>
  <si>
    <t>* qui suit le concours</t>
  </si>
  <si>
    <t>Conseil : avez vous vérifié que vous avez 17 ans de services actifs pour partir à 57 ans ?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</si>
</sst>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0"/>
  </numFmts>
  <fonts count="60">
    <font>
      <sz val="10"/>
      <name val="Arial"/>
      <family val="0"/>
    </font>
    <font>
      <sz val="10"/>
      <name val="Times New Roman"/>
      <family val="1"/>
    </font>
    <font>
      <b/>
      <u val="single"/>
      <sz val="20"/>
      <name val="Times New Roman"/>
      <family val="1"/>
    </font>
    <font>
      <b/>
      <u val="single"/>
      <sz val="32"/>
      <name val="Times New Roman"/>
      <family val="1"/>
    </font>
    <font>
      <sz val="3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4"/>
      <color indexed="10"/>
      <name val="Times New Roman"/>
      <family val="1"/>
    </font>
    <font>
      <sz val="18"/>
      <color indexed="5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right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33" borderId="20" xfId="0" applyFont="1" applyFill="1" applyBorder="1" applyAlignment="1" applyProtection="1">
      <alignment horizontal="center" vertical="center"/>
      <protection/>
    </xf>
    <xf numFmtId="0" fontId="18" fillId="33" borderId="21" xfId="0" applyFont="1" applyFill="1" applyBorder="1" applyAlignment="1" applyProtection="1">
      <alignment horizontal="center" vertical="center"/>
      <protection/>
    </xf>
    <xf numFmtId="0" fontId="18" fillId="33" borderId="14" xfId="0" applyFont="1" applyFill="1" applyBorder="1" applyAlignment="1" applyProtection="1">
      <alignment horizontal="right" vertical="center"/>
      <protection/>
    </xf>
    <xf numFmtId="0" fontId="19" fillId="33" borderId="14" xfId="0" applyFont="1" applyFill="1" applyBorder="1" applyAlignment="1" applyProtection="1">
      <alignment vertical="center"/>
      <protection/>
    </xf>
    <xf numFmtId="0" fontId="18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vertical="center"/>
      <protection/>
    </xf>
    <xf numFmtId="0" fontId="18" fillId="33" borderId="23" xfId="0" applyFont="1" applyFill="1" applyBorder="1" applyAlignment="1" applyProtection="1">
      <alignment horizontal="right" vertical="center"/>
      <protection/>
    </xf>
    <xf numFmtId="0" fontId="18" fillId="33" borderId="23" xfId="0" applyFont="1" applyFill="1" applyBorder="1" applyAlignment="1" applyProtection="1">
      <alignment horizontal="center" vertical="center"/>
      <protection/>
    </xf>
    <xf numFmtId="0" fontId="18" fillId="33" borderId="23" xfId="0" applyFont="1" applyFill="1" applyBorder="1" applyAlignment="1" applyProtection="1">
      <alignment horizontal="left" vertical="center"/>
      <protection/>
    </xf>
    <xf numFmtId="0" fontId="18" fillId="33" borderId="24" xfId="0" applyFont="1" applyFill="1" applyBorder="1" applyAlignment="1" applyProtection="1">
      <alignment horizontal="center" vertical="center"/>
      <protection/>
    </xf>
    <xf numFmtId="0" fontId="18" fillId="33" borderId="22" xfId="0" applyFont="1" applyFill="1" applyBorder="1" applyAlignment="1" applyProtection="1">
      <alignment horizontal="right" vertical="center"/>
      <protection/>
    </xf>
    <xf numFmtId="0" fontId="18" fillId="33" borderId="24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20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vertical="center"/>
      <protection/>
    </xf>
    <xf numFmtId="0" fontId="19" fillId="0" borderId="27" xfId="0" applyFont="1" applyBorder="1" applyAlignment="1" applyProtection="1">
      <alignment vertical="center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29" xfId="0" applyFont="1" applyBorder="1" applyAlignment="1" applyProtection="1">
      <alignment vertical="center"/>
      <protection/>
    </xf>
    <xf numFmtId="0" fontId="19" fillId="0" borderId="28" xfId="0" applyFont="1" applyBorder="1" applyAlignment="1" applyProtection="1">
      <alignment vertical="center"/>
      <protection/>
    </xf>
    <xf numFmtId="0" fontId="19" fillId="34" borderId="28" xfId="0" applyFont="1" applyFill="1" applyBorder="1" applyAlignment="1" applyProtection="1">
      <alignment horizontal="right" vertical="center"/>
      <protection/>
    </xf>
    <xf numFmtId="0" fontId="18" fillId="34" borderId="13" xfId="0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 applyProtection="1">
      <alignment vertical="center"/>
      <protection/>
    </xf>
    <xf numFmtId="0" fontId="19" fillId="34" borderId="0" xfId="0" applyFont="1" applyFill="1" applyBorder="1" applyAlignment="1" applyProtection="1">
      <alignment horizontal="center" vertical="center"/>
      <protection/>
    </xf>
    <xf numFmtId="0" fontId="19" fillId="34" borderId="29" xfId="0" applyFont="1" applyFill="1" applyBorder="1" applyAlignment="1" applyProtection="1">
      <alignment vertical="center"/>
      <protection/>
    </xf>
    <xf numFmtId="0" fontId="19" fillId="0" borderId="28" xfId="0" applyFont="1" applyBorder="1" applyAlignment="1" applyProtection="1">
      <alignment horizontal="right" vertical="center"/>
      <protection/>
    </xf>
    <xf numFmtId="0" fontId="18" fillId="0" borderId="13" xfId="0" applyFont="1" applyBorder="1" applyAlignment="1" applyProtection="1">
      <alignment horizontal="center" vertical="center"/>
      <protection locked="0"/>
    </xf>
    <xf numFmtId="0" fontId="19" fillId="34" borderId="30" xfId="0" applyFont="1" applyFill="1" applyBorder="1" applyAlignment="1" applyProtection="1">
      <alignment horizontal="right" vertical="center"/>
      <protection/>
    </xf>
    <xf numFmtId="0" fontId="18" fillId="34" borderId="31" xfId="0" applyFont="1" applyFill="1" applyBorder="1" applyAlignment="1" applyProtection="1">
      <alignment horizontal="center" vertical="center"/>
      <protection locked="0"/>
    </xf>
    <xf numFmtId="0" fontId="19" fillId="34" borderId="32" xfId="0" applyFont="1" applyFill="1" applyBorder="1" applyAlignment="1" applyProtection="1">
      <alignment vertical="center"/>
      <protection/>
    </xf>
    <xf numFmtId="0" fontId="19" fillId="34" borderId="33" xfId="0" applyFont="1" applyFill="1" applyBorder="1" applyAlignment="1" applyProtection="1">
      <alignment vertical="center"/>
      <protection/>
    </xf>
    <xf numFmtId="0" fontId="19" fillId="34" borderId="28" xfId="0" applyFont="1" applyFill="1" applyBorder="1" applyAlignment="1" applyProtection="1">
      <alignment vertical="center"/>
      <protection/>
    </xf>
    <xf numFmtId="0" fontId="19" fillId="34" borderId="3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0" fontId="1" fillId="0" borderId="35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1" fillId="0" borderId="37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23" fillId="0" borderId="38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0" fillId="0" borderId="39" xfId="0" applyFont="1" applyBorder="1" applyAlignment="1" applyProtection="1">
      <alignment horizontal="left" vertical="center" wrapText="1" indent="1"/>
      <protection/>
    </xf>
    <xf numFmtId="0" fontId="20" fillId="0" borderId="0" xfId="0" applyFont="1" applyBorder="1" applyAlignment="1" applyProtection="1">
      <alignment horizontal="left" vertical="center" wrapText="1" inden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5</xdr:row>
      <xdr:rowOff>200025</xdr:rowOff>
    </xdr:from>
    <xdr:to>
      <xdr:col>5</xdr:col>
      <xdr:colOff>133350</xdr:colOff>
      <xdr:row>8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324350" y="1714500"/>
          <a:ext cx="790575" cy="69532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Préciser ici</a:t>
          </a:r>
        </a:p>
      </xdr:txBody>
    </xdr:sp>
    <xdr:clientData/>
  </xdr:twoCellAnchor>
  <xdr:twoCellAnchor>
    <xdr:from>
      <xdr:col>7</xdr:col>
      <xdr:colOff>38100</xdr:colOff>
      <xdr:row>7</xdr:row>
      <xdr:rowOff>38100</xdr:rowOff>
    </xdr:from>
    <xdr:to>
      <xdr:col>9</xdr:col>
      <xdr:colOff>28575</xdr:colOff>
      <xdr:row>9</xdr:row>
      <xdr:rowOff>47625</xdr:rowOff>
    </xdr:to>
    <xdr:sp>
      <xdr:nvSpPr>
        <xdr:cNvPr id="2" name="AutoShape 2"/>
        <xdr:cNvSpPr>
          <a:spLocks/>
        </xdr:cNvSpPr>
      </xdr:nvSpPr>
      <xdr:spPr>
        <a:xfrm rot="5400000">
          <a:off x="6048375" y="2028825"/>
          <a:ext cx="1019175" cy="495300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7</xdr:row>
      <xdr:rowOff>9525</xdr:rowOff>
    </xdr:from>
    <xdr:to>
      <xdr:col>6</xdr:col>
      <xdr:colOff>400050</xdr:colOff>
      <xdr:row>9</xdr:row>
      <xdr:rowOff>19050</xdr:rowOff>
    </xdr:to>
    <xdr:sp>
      <xdr:nvSpPr>
        <xdr:cNvPr id="3" name="AutoShape 3"/>
        <xdr:cNvSpPr>
          <a:spLocks/>
        </xdr:cNvSpPr>
      </xdr:nvSpPr>
      <xdr:spPr>
        <a:xfrm rot="5372167">
          <a:off x="5162550" y="2000250"/>
          <a:ext cx="733425" cy="495300"/>
        </a:xfrm>
        <a:custGeom>
          <a:pathLst>
            <a:path h="21600" w="21600">
              <a:moveTo>
                <a:pt x="21600" y="6079"/>
              </a:moveTo>
              <a:lnTo>
                <a:pt x="18001" y="0"/>
              </a:lnTo>
              <a:lnTo>
                <a:pt x="18001" y="3108"/>
              </a:lnTo>
              <a:lnTo>
                <a:pt x="12427" y="3108"/>
              </a:lnTo>
              <a:cubicBezTo>
                <a:pt x="5564" y="3108"/>
                <a:pt x="0" y="7160"/>
                <a:pt x="0" y="12158"/>
              </a:cubicBezTo>
              <a:lnTo>
                <a:pt x="0" y="21600"/>
              </a:lnTo>
              <a:lnTo>
                <a:pt x="6073" y="21600"/>
              </a:lnTo>
              <a:lnTo>
                <a:pt x="6073" y="12158"/>
              </a:lnTo>
              <a:cubicBezTo>
                <a:pt x="6073" y="10441"/>
                <a:pt x="8918" y="9050"/>
                <a:pt x="12427" y="9050"/>
              </a:cubicBezTo>
              <a:lnTo>
                <a:pt x="18001" y="9050"/>
              </a:lnTo>
              <a:lnTo>
                <a:pt x="18001" y="1215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1952625</xdr:colOff>
      <xdr:row>45</xdr:row>
      <xdr:rowOff>9525</xdr:rowOff>
    </xdr:from>
    <xdr:to>
      <xdr:col>1</xdr:col>
      <xdr:colOff>2752725</xdr:colOff>
      <xdr:row>48</xdr:row>
      <xdr:rowOff>38100</xdr:rowOff>
    </xdr:to>
    <xdr:sp>
      <xdr:nvSpPr>
        <xdr:cNvPr id="4" name="AutoShape 5"/>
        <xdr:cNvSpPr>
          <a:spLocks/>
        </xdr:cNvSpPr>
      </xdr:nvSpPr>
      <xdr:spPr>
        <a:xfrm>
          <a:off x="2228850" y="10582275"/>
          <a:ext cx="800100" cy="533400"/>
        </a:xfrm>
        <a:prstGeom prst="doubleWav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 la hors classe !</a:t>
          </a:r>
        </a:p>
      </xdr:txBody>
    </xdr:sp>
    <xdr:clientData fPrintsWithSheet="0"/>
  </xdr:twoCellAnchor>
  <xdr:oneCellAnchor>
    <xdr:from>
      <xdr:col>0</xdr:col>
      <xdr:colOff>171450</xdr:colOff>
      <xdr:row>47</xdr:row>
      <xdr:rowOff>95250</xdr:rowOff>
    </xdr:from>
    <xdr:ext cx="1285875" cy="1028700"/>
    <xdr:sp>
      <xdr:nvSpPr>
        <xdr:cNvPr id="5" name="AutoShape 7"/>
        <xdr:cNvSpPr>
          <a:spLocks/>
        </xdr:cNvSpPr>
      </xdr:nvSpPr>
      <xdr:spPr>
        <a:xfrm>
          <a:off x="171450" y="11010900"/>
          <a:ext cx="1285875" cy="1028700"/>
        </a:xfrm>
        <a:prstGeom prst="cloudCallout">
          <a:avLst>
            <a:gd name="adj1" fmla="val 75564"/>
            <a:gd name="adj2" fmla="val -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avancement au grand choix pour tous !</a:t>
          </a:r>
        </a:p>
      </xdr:txBody>
    </xdr:sp>
    <xdr:clientData/>
  </xdr:oneCellAnchor>
  <xdr:twoCellAnchor>
    <xdr:from>
      <xdr:col>7</xdr:col>
      <xdr:colOff>361950</xdr:colOff>
      <xdr:row>1</xdr:row>
      <xdr:rowOff>28575</xdr:rowOff>
    </xdr:from>
    <xdr:to>
      <xdr:col>9</xdr:col>
      <xdr:colOff>466725</xdr:colOff>
      <xdr:row>5</xdr:row>
      <xdr:rowOff>266700</xdr:rowOff>
    </xdr:to>
    <xdr:pic>
      <xdr:nvPicPr>
        <xdr:cNvPr id="6" name="Picture 9" descr="b coul omb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615779">
          <a:off x="6372225" y="190500"/>
          <a:ext cx="11334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59</xdr:row>
      <xdr:rowOff>95250</xdr:rowOff>
    </xdr:from>
    <xdr:to>
      <xdr:col>1</xdr:col>
      <xdr:colOff>1619250</xdr:colOff>
      <xdr:row>62</xdr:row>
      <xdr:rowOff>104775</xdr:rowOff>
    </xdr:to>
    <xdr:sp>
      <xdr:nvSpPr>
        <xdr:cNvPr id="7" name="AutoShape 6"/>
        <xdr:cNvSpPr>
          <a:spLocks/>
        </xdr:cNvSpPr>
      </xdr:nvSpPr>
      <xdr:spPr>
        <a:xfrm>
          <a:off x="981075" y="12963525"/>
          <a:ext cx="914400" cy="495300"/>
        </a:xfrm>
        <a:prstGeom prst="upArrowCallout">
          <a:avLst>
            <a:gd name="adj1" fmla="val -24851"/>
            <a:gd name="adj2" fmla="val -12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sommet de carrière 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0"/>
  <sheetViews>
    <sheetView showGridLines="0" tabSelected="1" zoomScale="118" zoomScaleNormal="118" zoomScalePageLayoutView="0" workbookViewId="0" topLeftCell="B1">
      <selection activeCell="M52" sqref="M52"/>
    </sheetView>
  </sheetViews>
  <sheetFormatPr defaultColWidth="11.421875" defaultRowHeight="12.75"/>
  <cols>
    <col min="1" max="1" width="4.140625" style="1" customWidth="1"/>
    <col min="2" max="2" width="48.57421875" style="1" customWidth="1"/>
    <col min="3" max="3" width="8.7109375" style="1" customWidth="1"/>
    <col min="4" max="4" width="5.57421875" style="1" customWidth="1"/>
    <col min="5" max="10" width="7.7109375" style="1" customWidth="1"/>
    <col min="11" max="11" width="4.00390625" style="1" customWidth="1"/>
    <col min="12" max="16384" width="11.421875" style="1" customWidth="1"/>
  </cols>
  <sheetData>
    <row r="2" spans="2:10" ht="35.25" customHeight="1">
      <c r="B2" s="95" t="s">
        <v>0</v>
      </c>
      <c r="C2" s="95"/>
      <c r="D2" s="95"/>
      <c r="E2" s="95"/>
      <c r="F2" s="95"/>
      <c r="G2" s="95"/>
      <c r="H2" s="95"/>
      <c r="I2" s="89"/>
      <c r="J2" s="89"/>
    </row>
    <row r="3" spans="2:10" ht="35.25" customHeight="1">
      <c r="B3" s="93" t="s">
        <v>1</v>
      </c>
      <c r="C3" s="94"/>
      <c r="D3" s="94"/>
      <c r="E3" s="94"/>
      <c r="F3" s="94"/>
      <c r="G3" s="94"/>
      <c r="H3" s="94"/>
      <c r="I3" s="90"/>
      <c r="J3" s="91"/>
    </row>
    <row r="4" spans="2:8" ht="12" customHeight="1">
      <c r="B4" s="18"/>
      <c r="C4" s="19"/>
      <c r="D4" s="19"/>
      <c r="E4" s="19"/>
      <c r="F4" s="19"/>
      <c r="G4" s="19"/>
      <c r="H4" s="19"/>
    </row>
    <row r="5" ht="24" customHeight="1" thickBot="1">
      <c r="B5" s="4" t="s">
        <v>2</v>
      </c>
    </row>
    <row r="6" ht="24" customHeight="1" thickBot="1">
      <c r="B6" s="88"/>
    </row>
    <row r="7" ht="13.5" thickBot="1"/>
    <row r="8" spans="2:10" s="34" customFormat="1" ht="19.5" thickTop="1">
      <c r="B8" s="59" t="s">
        <v>3</v>
      </c>
      <c r="C8" s="60"/>
      <c r="D8" s="60"/>
      <c r="E8" s="60"/>
      <c r="F8" s="60"/>
      <c r="G8" s="60"/>
      <c r="H8" s="60"/>
      <c r="I8" s="60"/>
      <c r="J8" s="61"/>
    </row>
    <row r="9" spans="2:10" s="34" customFormat="1" ht="18.75">
      <c r="B9" s="62"/>
      <c r="C9" s="63"/>
      <c r="D9" s="63"/>
      <c r="E9" s="63"/>
      <c r="F9" s="63"/>
      <c r="G9" s="63"/>
      <c r="H9" s="63"/>
      <c r="I9" s="63"/>
      <c r="J9" s="64"/>
    </row>
    <row r="10" spans="2:10" s="34" customFormat="1" ht="18.75">
      <c r="B10" s="77"/>
      <c r="C10" s="68"/>
      <c r="D10" s="66" t="s">
        <v>52</v>
      </c>
      <c r="E10" s="67">
        <v>9</v>
      </c>
      <c r="F10" s="68"/>
      <c r="G10" s="69"/>
      <c r="H10" s="68"/>
      <c r="I10" s="69"/>
      <c r="J10" s="70"/>
    </row>
    <row r="11" spans="2:10" s="34" customFormat="1" ht="18.75">
      <c r="B11" s="65"/>
      <c r="C11" s="63"/>
      <c r="D11" s="71" t="s">
        <v>53</v>
      </c>
      <c r="E11" s="72">
        <v>0</v>
      </c>
      <c r="F11" s="63" t="str">
        <f>IF(E11&gt;1,"ans","an")</f>
        <v>an</v>
      </c>
      <c r="G11" s="72">
        <v>10</v>
      </c>
      <c r="H11" s="63" t="s">
        <v>4</v>
      </c>
      <c r="I11" s="72">
        <v>0</v>
      </c>
      <c r="J11" s="64" t="str">
        <f>IF(I11&gt;1,"jours","jour")</f>
        <v>jour</v>
      </c>
    </row>
    <row r="12" spans="2:10" s="34" customFormat="1" ht="18.75">
      <c r="B12" s="77"/>
      <c r="C12" s="68"/>
      <c r="D12" s="66" t="s">
        <v>47</v>
      </c>
      <c r="E12" s="67" t="s">
        <v>51</v>
      </c>
      <c r="F12" s="68"/>
      <c r="G12" s="69"/>
      <c r="H12" s="68"/>
      <c r="I12" s="69"/>
      <c r="J12" s="70"/>
    </row>
    <row r="13" spans="2:10" s="34" customFormat="1" ht="18.75">
      <c r="B13" s="65"/>
      <c r="C13" s="63"/>
      <c r="D13" s="71" t="s">
        <v>5</v>
      </c>
      <c r="E13" s="72">
        <v>2</v>
      </c>
      <c r="F13" s="63" t="str">
        <f>IF(E13&gt;1,"ans","an")</f>
        <v>ans</v>
      </c>
      <c r="G13" s="72">
        <v>0</v>
      </c>
      <c r="H13" s="63" t="s">
        <v>4</v>
      </c>
      <c r="I13" s="72">
        <v>0</v>
      </c>
      <c r="J13" s="64" t="str">
        <f>IF(I13&gt;1,"jours","jour")</f>
        <v>jour</v>
      </c>
    </row>
    <row r="14" spans="2:10" s="34" customFormat="1" ht="18.75">
      <c r="B14" s="77"/>
      <c r="C14" s="68"/>
      <c r="D14" s="66" t="s">
        <v>6</v>
      </c>
      <c r="E14" s="67">
        <v>1</v>
      </c>
      <c r="F14" s="68" t="str">
        <f>IF(E14&gt;1,"ans","an")</f>
        <v>an</v>
      </c>
      <c r="G14" s="67">
        <v>10</v>
      </c>
      <c r="H14" s="68" t="s">
        <v>4</v>
      </c>
      <c r="I14" s="67"/>
      <c r="J14" s="70" t="str">
        <f>IF(I14&gt;1,"jours","jour")</f>
        <v>jour</v>
      </c>
    </row>
    <row r="15" spans="2:10" s="34" customFormat="1" ht="18.75">
      <c r="B15" s="65"/>
      <c r="C15" s="63"/>
      <c r="D15" s="71" t="s">
        <v>48</v>
      </c>
      <c r="E15" s="72" t="s">
        <v>51</v>
      </c>
      <c r="F15" s="63"/>
      <c r="G15" s="63"/>
      <c r="H15" s="63"/>
      <c r="I15" s="63"/>
      <c r="J15" s="64"/>
    </row>
    <row r="16" spans="2:10" s="34" customFormat="1" ht="19.5" thickBot="1">
      <c r="B16" s="78"/>
      <c r="C16" s="75"/>
      <c r="D16" s="73" t="s">
        <v>49</v>
      </c>
      <c r="E16" s="74" t="s">
        <v>51</v>
      </c>
      <c r="F16" s="75"/>
      <c r="G16" s="75"/>
      <c r="H16" s="75"/>
      <c r="I16" s="75"/>
      <c r="J16" s="76"/>
    </row>
    <row r="17" spans="2:10" s="86" customFormat="1" ht="16.5" thickTop="1">
      <c r="B17" s="85" t="s">
        <v>42</v>
      </c>
      <c r="D17" s="87"/>
      <c r="E17" s="87"/>
      <c r="F17" s="87"/>
      <c r="G17" s="87"/>
      <c r="H17" s="87"/>
      <c r="J17" s="92" t="s">
        <v>54</v>
      </c>
    </row>
    <row r="18" spans="3:8" ht="15">
      <c r="C18" s="2"/>
      <c r="D18" s="3"/>
      <c r="E18" s="3"/>
      <c r="F18" s="3"/>
      <c r="G18" s="3"/>
      <c r="H18" s="3"/>
    </row>
    <row r="19" spans="2:11" s="34" customFormat="1" ht="31.5" customHeight="1">
      <c r="B19" s="36" t="s">
        <v>7</v>
      </c>
      <c r="C19" s="40"/>
      <c r="D19" s="39" t="s">
        <v>8</v>
      </c>
      <c r="E19" s="37">
        <f>E10</f>
        <v>9</v>
      </c>
      <c r="F19" s="37" t="s">
        <v>9</v>
      </c>
      <c r="G19" s="38">
        <f>VLOOKUP(E19,B49:J59,2)</f>
        <v>441</v>
      </c>
      <c r="H19" s="96" t="s">
        <v>50</v>
      </c>
      <c r="I19" s="97"/>
      <c r="J19" s="97"/>
      <c r="K19" s="97"/>
    </row>
    <row r="20" spans="2:4" s="32" customFormat="1" ht="15.75">
      <c r="B20" s="32" t="s">
        <v>10</v>
      </c>
      <c r="C20" s="32">
        <f>VLOOKUP(E19,B49:J59,3)</f>
        <v>6120</v>
      </c>
      <c r="D20" s="32" t="str">
        <f aca="true" t="shared" si="0" ref="D20:D25">IF(C20&gt;1,"jours","jour")</f>
        <v>jours</v>
      </c>
    </row>
    <row r="21" spans="2:4" s="32" customFormat="1" ht="15.75">
      <c r="B21" s="32" t="s">
        <v>11</v>
      </c>
      <c r="C21" s="32">
        <f>MIN(1620,(360*E11)+(30*G11)+I11)</f>
        <v>300</v>
      </c>
      <c r="D21" s="32" t="str">
        <f t="shared" si="0"/>
        <v>jours</v>
      </c>
    </row>
    <row r="22" spans="2:4" s="32" customFormat="1" ht="15.75">
      <c r="B22" s="32" t="s">
        <v>12</v>
      </c>
      <c r="C22" s="32">
        <f>IF(E12="O",720,0)</f>
        <v>0</v>
      </c>
      <c r="D22" s="32" t="str">
        <f t="shared" si="0"/>
        <v>jour</v>
      </c>
    </row>
    <row r="23" spans="2:4" s="32" customFormat="1" ht="15.75">
      <c r="B23" s="32" t="s">
        <v>13</v>
      </c>
      <c r="C23" s="32">
        <f>(360*E13)+(30*G13)+I13</f>
        <v>720</v>
      </c>
      <c r="D23" s="32" t="str">
        <f t="shared" si="0"/>
        <v>jours</v>
      </c>
    </row>
    <row r="24" spans="2:4" s="32" customFormat="1" ht="15.75">
      <c r="B24" s="32" t="s">
        <v>14</v>
      </c>
      <c r="C24" s="32">
        <f>(360*E14)+(30*G14)+I14</f>
        <v>660</v>
      </c>
      <c r="D24" s="32" t="str">
        <f t="shared" si="0"/>
        <v>jours</v>
      </c>
    </row>
    <row r="25" spans="2:4" s="32" customFormat="1" ht="15.75">
      <c r="B25" s="32" t="s">
        <v>15</v>
      </c>
      <c r="C25" s="79">
        <f>SUM(C20+C21+C22+C23-C24)</f>
        <v>6480</v>
      </c>
      <c r="D25" s="32" t="str">
        <f t="shared" si="0"/>
        <v>jours</v>
      </c>
    </row>
    <row r="26" spans="2:8" ht="15">
      <c r="B26" s="3"/>
      <c r="C26" s="5"/>
      <c r="D26" s="3"/>
      <c r="E26" s="3"/>
      <c r="F26" s="3"/>
      <c r="G26" s="3"/>
      <c r="H26" s="3"/>
    </row>
    <row r="27" s="34" customFormat="1" ht="18.75">
      <c r="B27" s="36" t="s">
        <v>16</v>
      </c>
    </row>
    <row r="28" spans="2:4" s="32" customFormat="1" ht="15.75">
      <c r="B28" s="32" t="s">
        <v>46</v>
      </c>
      <c r="C28" s="32">
        <f>ROUND(C25*100/135,0)</f>
        <v>4800</v>
      </c>
      <c r="D28" s="32" t="str">
        <f>IF(C28&gt;1,"jours","jour")</f>
        <v>jours</v>
      </c>
    </row>
    <row r="29" spans="2:4" s="32" customFormat="1" ht="15.75">
      <c r="B29" s="32" t="s">
        <v>17</v>
      </c>
      <c r="C29" s="32">
        <f>IF(E15="o",360,IF(E16="o",900,0))</f>
        <v>0</v>
      </c>
      <c r="D29" s="32" t="str">
        <f>IF(C29&gt;1,"jours","jour")</f>
        <v>jour</v>
      </c>
    </row>
    <row r="30" spans="2:4" s="32" customFormat="1" ht="15.75">
      <c r="B30" s="32" t="s">
        <v>18</v>
      </c>
      <c r="C30" s="32">
        <f>C24</f>
        <v>660</v>
      </c>
      <c r="D30" s="32" t="str">
        <f>IF(C30&gt;1,"jours","jour")</f>
        <v>jours</v>
      </c>
    </row>
    <row r="31" spans="2:4" s="32" customFormat="1" ht="15.75">
      <c r="B31" s="32" t="s">
        <v>19</v>
      </c>
      <c r="C31" s="79">
        <f>SUM(C28:C30)</f>
        <v>5460</v>
      </c>
      <c r="D31" s="32" t="str">
        <f>IF(C31&gt;1,"jours","jour")</f>
        <v>jours</v>
      </c>
    </row>
    <row r="32" spans="2:8" s="32" customFormat="1" ht="15.75">
      <c r="B32" s="55" t="s">
        <v>20</v>
      </c>
      <c r="C32" s="57">
        <f>ROUNDDOWN(C31/360,0)</f>
        <v>15</v>
      </c>
      <c r="D32" s="57" t="str">
        <f>IF(C32&gt;1,"ans","an")</f>
        <v>ans</v>
      </c>
      <c r="E32" s="57">
        <f>ROUNDDOWN((C31-C32*360)/30,0)</f>
        <v>2</v>
      </c>
      <c r="F32" s="57" t="s">
        <v>4</v>
      </c>
      <c r="G32" s="57">
        <f>C31-((C32*360)+(E32*30))</f>
        <v>0</v>
      </c>
      <c r="H32" s="57" t="str">
        <f>IF(G32&gt;1,"jours","jour")</f>
        <v>jour</v>
      </c>
    </row>
    <row r="33" spans="2:8" ht="15.75" thickBot="1">
      <c r="B33" s="6"/>
      <c r="C33" s="3"/>
      <c r="D33" s="3"/>
      <c r="E33" s="3"/>
      <c r="F33" s="3"/>
      <c r="G33" s="3"/>
      <c r="H33" s="3"/>
    </row>
    <row r="34" spans="2:8" s="34" customFormat="1" ht="19.5" thickBot="1">
      <c r="B34" s="41" t="s">
        <v>45</v>
      </c>
      <c r="C34" s="42"/>
      <c r="D34" s="43" t="s">
        <v>8</v>
      </c>
      <c r="E34" s="44">
        <f>IF(C31&gt;F59,B59,IF(C31&gt;F58,B58,IF(C31&gt;F57,B57,IF(C31&gt;F56,B56,IF(C31&gt;F55,B55,IF(C31&gt;F54,B54,IF(C31&gt;F53,B53,IF(C31&gt;F52,B52,3))))))))</f>
        <v>8</v>
      </c>
      <c r="F34" s="45" t="s">
        <v>9</v>
      </c>
      <c r="G34" s="46">
        <f>VLOOKUP(E34,B49:J59,4)</f>
        <v>531</v>
      </c>
      <c r="H34" s="33"/>
    </row>
    <row r="35" spans="2:8" s="13" customFormat="1" ht="31.5" customHeight="1">
      <c r="B35" s="7"/>
      <c r="C35" s="8" t="s">
        <v>44</v>
      </c>
      <c r="D35" s="9"/>
      <c r="E35" s="10"/>
      <c r="F35" s="9"/>
      <c r="G35" s="7"/>
      <c r="H35" s="7"/>
    </row>
    <row r="36" spans="2:4" s="34" customFormat="1" ht="19.5" thickBot="1">
      <c r="B36" s="49" t="s">
        <v>21</v>
      </c>
      <c r="C36" s="35">
        <f>C31-VLOOKUP(E34,B49:J59,5)</f>
        <v>420</v>
      </c>
      <c r="D36" s="34" t="str">
        <f>IF(C36&gt;1,"jours","jour")</f>
        <v>jours</v>
      </c>
    </row>
    <row r="37" spans="2:8" s="34" customFormat="1" ht="19.5" thickBot="1">
      <c r="B37" s="35" t="s">
        <v>20</v>
      </c>
      <c r="C37" s="47">
        <f>ROUNDDOWN(C36/360,0)</f>
        <v>1</v>
      </c>
      <c r="D37" s="45" t="str">
        <f>IF(C37&gt;1,"ans","an")</f>
        <v>an</v>
      </c>
      <c r="E37" s="43">
        <f>ROUNDDOWN((C36-C37*360)/30,0)</f>
        <v>2</v>
      </c>
      <c r="F37" s="45" t="s">
        <v>4</v>
      </c>
      <c r="G37" s="43">
        <f>C36-((C37*360)+(E37*30))</f>
        <v>0</v>
      </c>
      <c r="H37" s="48" t="str">
        <f>IF(G37&gt;1,"jours","jour")</f>
        <v>jour</v>
      </c>
    </row>
    <row r="38" spans="2:8" s="54" customFormat="1" ht="18.75">
      <c r="B38" s="50"/>
      <c r="C38" s="51"/>
      <c r="D38" s="52"/>
      <c r="E38" s="51"/>
      <c r="F38" s="52"/>
      <c r="G38" s="51"/>
      <c r="H38" s="53"/>
    </row>
    <row r="39" spans="2:7" s="32" customFormat="1" ht="15.75">
      <c r="B39" s="55" t="s">
        <v>22</v>
      </c>
      <c r="C39" s="56">
        <f>E34</f>
        <v>8</v>
      </c>
      <c r="D39" s="56" t="s">
        <v>23</v>
      </c>
      <c r="E39" s="57"/>
      <c r="F39" s="57"/>
      <c r="G39" s="57"/>
    </row>
    <row r="40" spans="2:8" s="32" customFormat="1" ht="15.75">
      <c r="B40" s="57"/>
      <c r="C40" s="57"/>
      <c r="D40" s="57"/>
      <c r="E40" s="55" t="s">
        <v>24</v>
      </c>
      <c r="F40" s="57" t="str">
        <f>LOOKUP(E34,G49:G59,H49:H59)</f>
        <v>2 ans 6 mois</v>
      </c>
      <c r="G40" s="57"/>
      <c r="H40" s="58"/>
    </row>
    <row r="41" spans="2:7" s="32" customFormat="1" ht="15.75">
      <c r="B41" s="57"/>
      <c r="C41" s="57"/>
      <c r="D41" s="57"/>
      <c r="E41" s="55" t="s">
        <v>25</v>
      </c>
      <c r="F41" s="57" t="str">
        <f>LOOKUP(E34,G49:G59,J49:J59)</f>
        <v>4 ans</v>
      </c>
      <c r="G41" s="57"/>
    </row>
    <row r="42" spans="2:7" s="32" customFormat="1" ht="15.75">
      <c r="B42" s="57"/>
      <c r="C42" s="57"/>
      <c r="D42" s="57"/>
      <c r="E42" s="55" t="s">
        <v>26</v>
      </c>
      <c r="F42" s="57" t="str">
        <f>LOOKUP(E34,G49:G59,L49:L59)</f>
        <v>4 ans 6 mois</v>
      </c>
      <c r="G42" s="57"/>
    </row>
    <row r="43" spans="2:8" ht="15">
      <c r="B43" s="13"/>
      <c r="C43" s="12"/>
      <c r="D43" s="12"/>
      <c r="E43" s="11"/>
      <c r="F43" s="12"/>
      <c r="G43" s="12"/>
      <c r="H43" s="3"/>
    </row>
    <row r="44" spans="2:8" ht="18.75">
      <c r="B44" s="14" t="s">
        <v>55</v>
      </c>
      <c r="C44" s="12"/>
      <c r="D44" s="12"/>
      <c r="E44" s="11"/>
      <c r="F44" s="12"/>
      <c r="G44" s="12"/>
      <c r="H44" s="3"/>
    </row>
    <row r="45" spans="2:4" ht="14.25" customHeight="1">
      <c r="B45" s="15"/>
      <c r="C45" s="16"/>
      <c r="D45" s="17"/>
    </row>
    <row r="46" ht="13.5" thickBot="1"/>
    <row r="47" spans="2:7" ht="13.5" thickBot="1">
      <c r="B47" s="20"/>
      <c r="C47" s="21" t="s">
        <v>43</v>
      </c>
      <c r="D47" s="22"/>
      <c r="G47" s="1" t="s">
        <v>27</v>
      </c>
    </row>
    <row r="48" spans="2:12" ht="12.75">
      <c r="B48" s="23" t="s">
        <v>8</v>
      </c>
      <c r="C48" s="24" t="s">
        <v>9</v>
      </c>
      <c r="D48" s="25" t="s">
        <v>28</v>
      </c>
      <c r="E48" s="26" t="s">
        <v>9</v>
      </c>
      <c r="F48" s="27" t="s">
        <v>28</v>
      </c>
      <c r="G48" s="27" t="s">
        <v>8</v>
      </c>
      <c r="H48" s="27" t="s">
        <v>29</v>
      </c>
      <c r="I48" s="27"/>
      <c r="J48" s="84" t="s">
        <v>30</v>
      </c>
      <c r="K48" s="83"/>
      <c r="L48" s="27" t="s">
        <v>31</v>
      </c>
    </row>
    <row r="49" spans="2:12" ht="12.75">
      <c r="B49" s="24">
        <v>1</v>
      </c>
      <c r="C49" s="24">
        <v>341</v>
      </c>
      <c r="D49" s="25"/>
      <c r="E49" s="28"/>
      <c r="F49" s="24"/>
      <c r="G49" s="24"/>
      <c r="H49" s="25"/>
      <c r="I49" s="80"/>
      <c r="J49" s="25"/>
      <c r="K49" s="80"/>
      <c r="L49" s="24"/>
    </row>
    <row r="50" spans="2:12" ht="12.75">
      <c r="B50" s="24">
        <v>2</v>
      </c>
      <c r="C50" s="24">
        <v>357</v>
      </c>
      <c r="D50" s="25">
        <v>270</v>
      </c>
      <c r="E50" s="28"/>
      <c r="F50" s="24"/>
      <c r="G50" s="24"/>
      <c r="H50" s="25"/>
      <c r="I50" s="80"/>
      <c r="J50" s="25"/>
      <c r="K50" s="80"/>
      <c r="L50" s="24"/>
    </row>
    <row r="51" spans="2:12" ht="12.75">
      <c r="B51" s="24">
        <v>3</v>
      </c>
      <c r="C51" s="24">
        <v>366</v>
      </c>
      <c r="D51" s="25">
        <v>540</v>
      </c>
      <c r="E51" s="28">
        <v>432</v>
      </c>
      <c r="F51" s="24"/>
      <c r="G51" s="24">
        <v>3</v>
      </c>
      <c r="H51" s="25" t="s">
        <v>32</v>
      </c>
      <c r="I51" s="80"/>
      <c r="J51" s="25" t="s">
        <v>32</v>
      </c>
      <c r="K51" s="80"/>
      <c r="L51" s="24" t="s">
        <v>32</v>
      </c>
    </row>
    <row r="52" spans="2:12" ht="12.75">
      <c r="B52" s="24">
        <v>4</v>
      </c>
      <c r="C52" s="24">
        <v>373</v>
      </c>
      <c r="D52" s="25">
        <v>900</v>
      </c>
      <c r="E52" s="28">
        <v>445</v>
      </c>
      <c r="F52" s="24">
        <f>F51+(360*1)+(30*0)</f>
        <v>360</v>
      </c>
      <c r="G52" s="24">
        <v>4</v>
      </c>
      <c r="H52" s="25" t="s">
        <v>33</v>
      </c>
      <c r="I52" s="80"/>
      <c r="J52" s="25" t="s">
        <v>34</v>
      </c>
      <c r="K52" s="80"/>
      <c r="L52" s="24" t="s">
        <v>34</v>
      </c>
    </row>
    <row r="53" spans="2:12" ht="12.75">
      <c r="B53" s="24">
        <v>5</v>
      </c>
      <c r="C53" s="24">
        <v>383</v>
      </c>
      <c r="D53" s="25">
        <v>1440</v>
      </c>
      <c r="E53" s="28">
        <v>458</v>
      </c>
      <c r="F53" s="24">
        <f>F52+(360*2)+(30*6)</f>
        <v>1260</v>
      </c>
      <c r="G53" s="24">
        <v>5</v>
      </c>
      <c r="H53" s="25" t="s">
        <v>34</v>
      </c>
      <c r="I53" s="80"/>
      <c r="J53" s="25" t="s">
        <v>35</v>
      </c>
      <c r="K53" s="80"/>
      <c r="L53" s="24" t="s">
        <v>36</v>
      </c>
    </row>
    <row r="54" spans="2:12" ht="12.75">
      <c r="B54" s="24">
        <v>6</v>
      </c>
      <c r="C54" s="24">
        <v>390</v>
      </c>
      <c r="D54" s="25">
        <v>1980</v>
      </c>
      <c r="E54" s="28">
        <v>467</v>
      </c>
      <c r="F54" s="24">
        <f>F53+(360*3)+(30*6)</f>
        <v>2520</v>
      </c>
      <c r="G54" s="24">
        <v>6</v>
      </c>
      <c r="H54" s="25" t="s">
        <v>37</v>
      </c>
      <c r="I54" s="80"/>
      <c r="J54" s="25" t="s">
        <v>35</v>
      </c>
      <c r="K54" s="80"/>
      <c r="L54" s="24" t="s">
        <v>36</v>
      </c>
    </row>
    <row r="55" spans="2:12" ht="12.75">
      <c r="B55" s="24">
        <v>7</v>
      </c>
      <c r="C55" s="24">
        <v>399</v>
      </c>
      <c r="D55" s="25">
        <v>2880</v>
      </c>
      <c r="E55" s="28">
        <v>495</v>
      </c>
      <c r="F55" s="24">
        <f>F54+(360*3)+(30*6)</f>
        <v>3780</v>
      </c>
      <c r="G55" s="24">
        <v>7</v>
      </c>
      <c r="H55" s="25" t="s">
        <v>34</v>
      </c>
      <c r="I55" s="80"/>
      <c r="J55" s="25" t="s">
        <v>35</v>
      </c>
      <c r="K55" s="80"/>
      <c r="L55" s="24" t="s">
        <v>36</v>
      </c>
    </row>
    <row r="56" spans="2:12" ht="12.75">
      <c r="B56" s="24">
        <v>8</v>
      </c>
      <c r="C56" s="24">
        <v>420</v>
      </c>
      <c r="D56" s="25">
        <v>4500</v>
      </c>
      <c r="E56" s="28">
        <v>531</v>
      </c>
      <c r="F56" s="24">
        <f>F55+(360*3)+(30*6)</f>
        <v>5040</v>
      </c>
      <c r="G56" s="24">
        <v>8</v>
      </c>
      <c r="H56" s="25" t="s">
        <v>34</v>
      </c>
      <c r="I56" s="80"/>
      <c r="J56" s="25" t="s">
        <v>38</v>
      </c>
      <c r="K56" s="80"/>
      <c r="L56" s="24" t="s">
        <v>39</v>
      </c>
    </row>
    <row r="57" spans="2:12" ht="12.75">
      <c r="B57" s="24">
        <v>9</v>
      </c>
      <c r="C57" s="24">
        <v>441</v>
      </c>
      <c r="D57" s="25">
        <v>6120</v>
      </c>
      <c r="E57" s="28">
        <v>567</v>
      </c>
      <c r="F57" s="24">
        <f>F56+(360*4)+(30*6)</f>
        <v>6660</v>
      </c>
      <c r="G57" s="24">
        <v>9</v>
      </c>
      <c r="H57" s="25" t="s">
        <v>35</v>
      </c>
      <c r="I57" s="80"/>
      <c r="J57" s="25" t="s">
        <v>38</v>
      </c>
      <c r="K57" s="80"/>
      <c r="L57" s="24" t="s">
        <v>40</v>
      </c>
    </row>
    <row r="58" spans="2:12" ht="12.75">
      <c r="B58" s="24">
        <v>10</v>
      </c>
      <c r="C58" s="24">
        <v>469</v>
      </c>
      <c r="D58" s="25">
        <v>7740</v>
      </c>
      <c r="E58" s="28">
        <v>612</v>
      </c>
      <c r="F58" s="24">
        <f>F57+(360*5)+(30*0)</f>
        <v>8460</v>
      </c>
      <c r="G58" s="24">
        <v>10</v>
      </c>
      <c r="H58" s="25" t="s">
        <v>35</v>
      </c>
      <c r="I58" s="80"/>
      <c r="J58" s="25" t="s">
        <v>39</v>
      </c>
      <c r="K58" s="80"/>
      <c r="L58" s="24" t="s">
        <v>40</v>
      </c>
    </row>
    <row r="59" spans="2:12" ht="13.5" thickBot="1">
      <c r="B59" s="24">
        <v>11</v>
      </c>
      <c r="C59" s="24">
        <v>515</v>
      </c>
      <c r="D59" s="25">
        <v>9360</v>
      </c>
      <c r="E59" s="29">
        <v>658</v>
      </c>
      <c r="F59" s="30">
        <f>F58+(360*5)+(30*0)</f>
        <v>10260</v>
      </c>
      <c r="G59" s="30">
        <v>11</v>
      </c>
      <c r="H59" s="82" t="s">
        <v>41</v>
      </c>
      <c r="I59" s="81"/>
      <c r="J59" s="82" t="s">
        <v>41</v>
      </c>
      <c r="K59" s="81"/>
      <c r="L59" s="30" t="s">
        <v>41</v>
      </c>
    </row>
    <row r="60" ht="12.75">
      <c r="B60" s="31"/>
    </row>
  </sheetData>
  <sheetProtection selectLockedCells="1"/>
  <mergeCells count="3">
    <mergeCell ref="B3:H3"/>
    <mergeCell ref="B2:H2"/>
    <mergeCell ref="H19:K19"/>
  </mergeCells>
  <printOptions/>
  <pageMargins left="0.31" right="0.3937007874015748" top="0.52" bottom="0.47" header="0.5118110236220472" footer="0.5118110236220472"/>
  <pageSetup fitToHeight="1" fitToWidth="1" horizontalDpi="360" verticalDpi="360" orientation="portrait" paperSize="9" scale="90" r:id="rId4"/>
  <drawing r:id="rId3"/>
  <legacyDrawing r:id="rId2"/>
  <oleObjects>
    <oleObject progId="MS_ClipArt_Gallery" shapeId="6297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GENOT Alain</dc:creator>
  <cp:keywords/>
  <dc:description/>
  <cp:lastModifiedBy>Patrick</cp:lastModifiedBy>
  <cp:lastPrinted>2007-01-28T14:53:48Z</cp:lastPrinted>
  <dcterms:created xsi:type="dcterms:W3CDTF">2001-01-03T10:14:15Z</dcterms:created>
  <dcterms:modified xsi:type="dcterms:W3CDTF">2012-04-15T10:09:12Z</dcterms:modified>
  <cp:category/>
  <cp:version/>
  <cp:contentType/>
  <cp:contentStatus/>
</cp:coreProperties>
</file>