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0" windowHeight="8300" tabRatio="395" activeTab="0"/>
  </bookViews>
  <sheets>
    <sheet name="Projet RASED RS2016" sheetId="1" r:id="rId1"/>
  </sheets>
  <definedNames>
    <definedName name="__xlnm._FilterDatabase" localSheetId="0">'Projet RASED RS2016'!$A$2:$Y$35</definedName>
    <definedName name="_869_ECOLES" localSheetId="0">"#ref!"</definedName>
    <definedName name="_869_ECOLES">"#ref!"</definedName>
    <definedName name="BASE_DE_DONNEES_1ER_DEGRE_AVEC_COLLEGES" localSheetId="0">"#ref!"</definedName>
    <definedName name="BASE_DE_DONNEES_1ER_DEGRE_AVEC_COLLEGES">"#ref!"</definedName>
    <definedName name="be1d" localSheetId="0">"#ref!"</definedName>
    <definedName name="be1d">"#ref!"</definedName>
    <definedName name="Circo" localSheetId="0">"#ref!"</definedName>
    <definedName name="Circo">"#ref!"</definedName>
    <definedName name="classement" localSheetId="0">"#ref!"</definedName>
    <definedName name="classement">"#ref!"</definedName>
    <definedName name="classes" localSheetId="0">"#ref!"</definedName>
    <definedName name="classes">"#ref!"</definedName>
    <definedName name="CLG" localSheetId="0">"#ref!"</definedName>
    <definedName name="CLG">"#ref!"</definedName>
    <definedName name="codeien" localSheetId="0">"#ref!"</definedName>
    <definedName name="codeien">"#ref!"</definedName>
    <definedName name="COM" localSheetId="0">"#ref!"</definedName>
    <definedName name="COM">"#ref!"</definedName>
    <definedName name="commune" localSheetId="0">"#ref!"</definedName>
    <definedName name="commune">"#ref!"</definedName>
    <definedName name="communes" localSheetId="0">"#ref!"</definedName>
    <definedName name="communes">"#ref!"</definedName>
    <definedName name="constat" localSheetId="0">"#ref!"</definedName>
    <definedName name="constat">"#ref!"</definedName>
    <definedName name="delf" localSheetId="0">"#ref!"</definedName>
    <definedName name="delf">"#ref!"</definedName>
    <definedName name="dif" localSheetId="0">"#ref!"</definedName>
    <definedName name="dif">"#ref!"</definedName>
    <definedName name="EFF" localSheetId="0">"#ref!"</definedName>
    <definedName name="EFF">"#ref!"</definedName>
    <definedName name="Enf" localSheetId="0">"#ref!"</definedName>
    <definedName name="Enf">"#ref!"</definedName>
    <definedName name="ensei" localSheetId="0">"#ref!"</definedName>
    <definedName name="ensei">"#ref!"</definedName>
    <definedName name="IEN" localSheetId="0">"#ref!"</definedName>
    <definedName name="IEN">"#ref!"</definedName>
    <definedName name="prev" localSheetId="0">"#ref!"</definedName>
    <definedName name="prev">"#ref!"</definedName>
    <definedName name="previs" localSheetId="0">"#ref!"</definedName>
    <definedName name="previs">"#ref!"</definedName>
    <definedName name="ps" localSheetId="0">"#ref!"</definedName>
    <definedName name="ps">"#ref!"</definedName>
    <definedName name="QPV" localSheetId="0">"#ref!"</definedName>
    <definedName name="QPV">"#ref!"</definedName>
    <definedName name="total" localSheetId="0">"#ref!"</definedName>
    <definedName name="total">"#ref!"</definedName>
  </definedNames>
  <calcPr fullCalcOnLoad="1"/>
</workbook>
</file>

<file path=xl/sharedStrings.xml><?xml version="1.0" encoding="utf-8"?>
<sst xmlns="http://schemas.openxmlformats.org/spreadsheetml/2006/main" count="112" uniqueCount="85">
  <si>
    <t>CIRCONSCRIPTIONS RS15</t>
  </si>
  <si>
    <t>EFFECTIFS RS15
(Mat+Elém+CLAD+ULIS)</t>
  </si>
  <si>
    <t xml:space="preserve">Postes RASED RS15 </t>
  </si>
  <si>
    <t>CIRCONSCRIPTIONS RS16</t>
  </si>
  <si>
    <t>Postes RASED RS15 avec circos RS16 publiés au 
1er mouvement</t>
  </si>
  <si>
    <t xml:space="preserve">Proposition DSDEN postes RASED RS 2016 
présentée au groupe de travail du 12 Février 2016
</t>
  </si>
  <si>
    <t>REP+
coef.</t>
  </si>
  <si>
    <t>REP 
coef.</t>
  </si>
  <si>
    <t>DIF
coef.</t>
  </si>
  <si>
    <t>Ordinaire coef.</t>
  </si>
  <si>
    <t xml:space="preserve">Rural coef. </t>
  </si>
  <si>
    <t>Total pondéré</t>
  </si>
  <si>
    <t>Moyenne/Total pondéré</t>
  </si>
  <si>
    <t xml:space="preserve">Proposition DSDEN postes RASED RS 2016 avec pondération
</t>
  </si>
  <si>
    <t>REP+</t>
  </si>
  <si>
    <t>REP</t>
  </si>
  <si>
    <t>DIF</t>
  </si>
  <si>
    <t>ORD</t>
  </si>
  <si>
    <t>Total Eff.cl.</t>
  </si>
  <si>
    <t>Psy</t>
  </si>
  <si>
    <t>Postes E</t>
  </si>
  <si>
    <t>Postes G</t>
  </si>
  <si>
    <t>Total</t>
  </si>
  <si>
    <t>TARARE</t>
  </si>
  <si>
    <t>STE-FOY FRANCH.LYON-5E</t>
  </si>
  <si>
    <t>LYON 1ER - 5EME</t>
  </si>
  <si>
    <t>ANSE NEUVILLE</t>
  </si>
  <si>
    <t>NEUVILLE - VAL DE SAONE</t>
  </si>
  <si>
    <t>CALUIRE LYON-4E-ARR</t>
  </si>
  <si>
    <t xml:space="preserve">CALUIRE - LYON 4EME </t>
  </si>
  <si>
    <t>GIVORS</t>
  </si>
  <si>
    <t xml:space="preserve">GIVORS </t>
  </si>
  <si>
    <t>IRIGNY MORNANT SOUCIEU</t>
  </si>
  <si>
    <t>MORNANT SUD</t>
  </si>
  <si>
    <t>OULLINS</t>
  </si>
  <si>
    <t>GREZIEU-LA-VARENNE</t>
  </si>
  <si>
    <t>GREZIEU LA VARENNE</t>
  </si>
  <si>
    <t>IRIGNY - MIONS</t>
  </si>
  <si>
    <t>L'ARBRESLE</t>
  </si>
  <si>
    <t>ECULLY LYON-DUCHERE</t>
  </si>
  <si>
    <t>ECULLY - LYON DUCHERE</t>
  </si>
  <si>
    <t>BELLEVILLE</t>
  </si>
  <si>
    <t>LYON-1ER-6E-ARR</t>
  </si>
  <si>
    <t>LYON 6EME - VILLEURBANNE</t>
  </si>
  <si>
    <t>MIONS</t>
  </si>
  <si>
    <t>SAINT PIERRE DE CHANDIEU</t>
  </si>
  <si>
    <t>LYON-7E-2E-ARR</t>
  </si>
  <si>
    <t>LYON 7EME - LA MULATIERE</t>
  </si>
  <si>
    <t>LYON-3E-ARR</t>
  </si>
  <si>
    <t>LYON 3EME</t>
  </si>
  <si>
    <t>ANSE</t>
  </si>
  <si>
    <t>LYON-VAISE TASSIN</t>
  </si>
  <si>
    <t>LYON VAISE - TASSIN</t>
  </si>
  <si>
    <t>LYON-8E-ARR</t>
  </si>
  <si>
    <t xml:space="preserve">LYON 8EME - 2EME </t>
  </si>
  <si>
    <t>LYON 8EME - VENISSIEUX</t>
  </si>
  <si>
    <t>VILLEFRANCHE S/SAONE</t>
  </si>
  <si>
    <t>VILLEFRANCHE SUR SAONE</t>
  </si>
  <si>
    <t>SAINT-PRIEST</t>
  </si>
  <si>
    <t>SAINT PRIEST</t>
  </si>
  <si>
    <t>VENISSIEUX SUD</t>
  </si>
  <si>
    <t>VENISSIEUX 2</t>
  </si>
  <si>
    <t>BRON</t>
  </si>
  <si>
    <t>RILLIEUX-LA-PAPE</t>
  </si>
  <si>
    <t>RILLIEUX LA PAPE</t>
  </si>
  <si>
    <t>VAULX-EN-VELIN</t>
  </si>
  <si>
    <t>VAULX EN VELIN 1</t>
  </si>
  <si>
    <t>MEYZIEU</t>
  </si>
  <si>
    <t>DECINES - MEYZIEU</t>
  </si>
  <si>
    <t>SAINT-FONS CORBAS FEYZIN</t>
  </si>
  <si>
    <t>SAINT FONS</t>
  </si>
  <si>
    <t>DECINES-CHARPIEU</t>
  </si>
  <si>
    <t>VAULX EN VELIN 2</t>
  </si>
  <si>
    <t>VILLEURBANNE SUD</t>
  </si>
  <si>
    <t>VILLEURBANNE 2</t>
  </si>
  <si>
    <t>VILLEURBANNE NORD</t>
  </si>
  <si>
    <t>VILLEURBANNE 1</t>
  </si>
  <si>
    <t>VENISSIEUX NORD</t>
  </si>
  <si>
    <t>VENISSIEUX 1</t>
  </si>
  <si>
    <t>TOTAL RS15</t>
  </si>
  <si>
    <t>TOTAL RS16</t>
  </si>
  <si>
    <t>Moyenne :</t>
  </si>
  <si>
    <t>Ecart :</t>
  </si>
  <si>
    <t>poste de psy.à profil : 0,5 pour dispositif sourds + 0,5 IEN Lyon 3ème</t>
  </si>
  <si>
    <t>Victimes de carte scolaire potentiels ou futures créations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</si>
</sst>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12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Univers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73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</cellStyleXfs>
  <cellXfs count="163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 applyProtection="1">
      <alignment vertical="center"/>
      <protection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6" fillId="0" borderId="8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0" borderId="30" xfId="0" applyNumberFormat="1" applyFont="1" applyFill="1" applyBorder="1" applyAlignment="1" applyProtection="1">
      <alignment vertical="center"/>
      <protection/>
    </xf>
    <xf numFmtId="3" fontId="6" fillId="0" borderId="28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4" fontId="5" fillId="0" borderId="30" xfId="0" applyNumberFormat="1" applyFont="1" applyFill="1" applyBorder="1" applyAlignment="1" applyProtection="1">
      <alignment vertical="center"/>
      <protection/>
    </xf>
    <xf numFmtId="4" fontId="5" fillId="0" borderId="33" xfId="0" applyNumberFormat="1" applyFont="1" applyFill="1" applyBorder="1" applyAlignment="1" applyProtection="1">
      <alignment vertical="center"/>
      <protection/>
    </xf>
    <xf numFmtId="2" fontId="8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left" vertical="center"/>
      <protection/>
    </xf>
    <xf numFmtId="3" fontId="5" fillId="0" borderId="38" xfId="0" applyNumberFormat="1" applyFont="1" applyFill="1" applyBorder="1" applyAlignment="1" applyProtection="1">
      <alignment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3" fontId="6" fillId="0" borderId="35" xfId="0" applyNumberFormat="1" applyFont="1" applyFill="1" applyBorder="1" applyAlignment="1" applyProtection="1">
      <alignment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3" fontId="0" fillId="0" borderId="38" xfId="0" applyNumberFormat="1" applyFont="1" applyBorder="1" applyAlignment="1" applyProtection="1">
      <alignment vertical="center"/>
      <protection/>
    </xf>
    <xf numFmtId="3" fontId="0" fillId="0" borderId="39" xfId="0" applyNumberFormat="1" applyFont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6" fillId="2" borderId="40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2" fontId="8" fillId="3" borderId="34" xfId="0" applyNumberFormat="1" applyFont="1" applyFill="1" applyBorder="1" applyAlignment="1" applyProtection="1">
      <alignment horizontal="center" vertical="center"/>
      <protection/>
    </xf>
    <xf numFmtId="3" fontId="5" fillId="0" borderId="26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left" vertical="center"/>
      <protection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left" vertical="center"/>
      <protection/>
    </xf>
    <xf numFmtId="3" fontId="5" fillId="0" borderId="48" xfId="0" applyNumberFormat="1" applyFont="1" applyFill="1" applyBorder="1" applyAlignment="1" applyProtection="1">
      <alignment vertical="center"/>
      <protection/>
    </xf>
    <xf numFmtId="3" fontId="5" fillId="0" borderId="49" xfId="0" applyNumberFormat="1" applyFont="1" applyFill="1" applyBorder="1" applyAlignment="1" applyProtection="1">
      <alignment vertical="center"/>
      <protection/>
    </xf>
    <xf numFmtId="3" fontId="6" fillId="0" borderId="47" xfId="0" applyNumberFormat="1" applyFont="1" applyFill="1" applyBorder="1" applyAlignment="1" applyProtection="1">
      <alignment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2" fontId="8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left" vertical="center"/>
      <protection/>
    </xf>
    <xf numFmtId="3" fontId="6" fillId="0" borderId="54" xfId="0" applyNumberFormat="1" applyFont="1" applyFill="1" applyBorder="1" applyAlignment="1" applyProtection="1">
      <alignment horizontal="center" vertical="center"/>
      <protection/>
    </xf>
    <xf numFmtId="3" fontId="6" fillId="0" borderId="55" xfId="0" applyNumberFormat="1" applyFont="1" applyFill="1" applyBorder="1" applyAlignment="1" applyProtection="1">
      <alignment horizontal="center" vertical="center"/>
      <protection/>
    </xf>
    <xf numFmtId="3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3" fontId="6" fillId="0" borderId="60" xfId="0" applyNumberFormat="1" applyFont="1" applyBorder="1" applyAlignment="1" applyProtection="1">
      <alignment vertical="center"/>
      <protection/>
    </xf>
    <xf numFmtId="3" fontId="6" fillId="0" borderId="61" xfId="0" applyNumberFormat="1" applyFont="1" applyBorder="1" applyAlignment="1" applyProtection="1">
      <alignment vertical="center"/>
      <protection/>
    </xf>
    <xf numFmtId="3" fontId="6" fillId="0" borderId="59" xfId="0" applyNumberFormat="1" applyFont="1" applyBorder="1" applyAlignment="1" applyProtection="1">
      <alignment vertical="center"/>
      <protection/>
    </xf>
    <xf numFmtId="2" fontId="6" fillId="0" borderId="54" xfId="0" applyNumberFormat="1" applyFont="1" applyFill="1" applyBorder="1" applyAlignment="1" applyProtection="1">
      <alignment horizontal="center" vertical="center"/>
      <protection/>
    </xf>
    <xf numFmtId="2" fontId="6" fillId="0" borderId="55" xfId="0" applyNumberFormat="1" applyFont="1" applyFill="1" applyBorder="1" applyAlignment="1" applyProtection="1">
      <alignment horizontal="center" vertical="center"/>
      <protection/>
    </xf>
    <xf numFmtId="2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4" fontId="6" fillId="0" borderId="61" xfId="0" applyNumberFormat="1" applyFont="1" applyBorder="1" applyAlignment="1" applyProtection="1">
      <alignment vertical="center"/>
      <protection/>
    </xf>
    <xf numFmtId="4" fontId="6" fillId="0" borderId="63" xfId="0" applyNumberFormat="1" applyFont="1" applyBorder="1" applyAlignment="1" applyProtection="1">
      <alignment vertical="center"/>
      <protection/>
    </xf>
    <xf numFmtId="2" fontId="10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4" fontId="8" fillId="0" borderId="2" xfId="0" applyNumberFormat="1" applyFont="1" applyBorder="1" applyAlignment="1" applyProtection="1">
      <alignment vertical="center"/>
      <protection/>
    </xf>
    <xf numFmtId="2" fontId="6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2" fontId="6" fillId="0" borderId="39" xfId="0" applyNumberFormat="1" applyFont="1" applyBorder="1" applyAlignment="1" applyProtection="1">
      <alignment horizontal="center" vertical="center"/>
      <protection/>
    </xf>
    <xf numFmtId="2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0" fillId="2" borderId="39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3" borderId="65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2" fontId="6" fillId="3" borderId="63" xfId="0" applyNumberFormat="1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 vertical="center"/>
      <protection/>
    </xf>
    <xf numFmtId="0" fontId="5" fillId="0" borderId="67" xfId="0" applyFont="1" applyFill="1" applyBorder="1" applyAlignment="1" applyProtection="1">
      <alignment horizontal="center" vertical="center"/>
      <protection/>
    </xf>
    <xf numFmtId="0" fontId="6" fillId="4" borderId="68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Border="1" applyAlignment="1">
      <alignment horizontal="center" vertical="center" wrapText="1"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0" fontId="6" fillId="5" borderId="68" xfId="0" applyFont="1" applyFill="1" applyBorder="1" applyAlignment="1" applyProtection="1">
      <alignment horizontal="center" vertical="center" wrapText="1"/>
      <protection/>
    </xf>
    <xf numFmtId="0" fontId="6" fillId="5" borderId="69" xfId="0" applyFont="1" applyFill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5" fillId="0" borderId="71" xfId="0" applyFont="1" applyBorder="1" applyAlignment="1" applyProtection="1">
      <alignment horizontal="center" vertical="center" wrapText="1"/>
      <protection/>
    </xf>
    <xf numFmtId="0" fontId="5" fillId="0" borderId="72" xfId="0" applyFont="1" applyBorder="1" applyAlignment="1" applyProtection="1">
      <alignment horizontal="center" vertical="center" wrapText="1"/>
      <protection/>
    </xf>
    <xf numFmtId="0" fontId="6" fillId="6" borderId="68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Border="1" applyAlignment="1">
      <alignment horizontal="center" vertical="center" wrapText="1"/>
    </xf>
    <xf numFmtId="0" fontId="6" fillId="0" borderId="68" xfId="0" applyFont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3" xfId="20"/>
    <cellStyle name="Normal 4" xfId="21"/>
    <cellStyle name="Percent" xfId="22"/>
    <cellStyle name="Pourcentage 2" xfId="23"/>
    <cellStyle name="Pourcentage 3" xfId="24"/>
    <cellStyle name="Pourcentage 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showZeros="0" tabSelected="1" workbookViewId="0" topLeftCell="L25">
      <selection activeCell="AK35" sqref="AK35:AM35"/>
    </sheetView>
  </sheetViews>
  <sheetFormatPr defaultColWidth="11.421875" defaultRowHeight="12.75"/>
  <cols>
    <col min="1" max="1" width="24.8515625" style="1" hidden="1" customWidth="1"/>
    <col min="2" max="4" width="5.7109375" style="2" hidden="1" customWidth="1"/>
    <col min="5" max="5" width="6.421875" style="2" hidden="1" customWidth="1"/>
    <col min="6" max="6" width="6.421875" style="3" hidden="1" customWidth="1"/>
    <col min="7" max="7" width="4.28125" style="2" hidden="1" customWidth="1"/>
    <col min="8" max="10" width="6.28125" style="2" hidden="1" customWidth="1"/>
    <col min="11" max="11" width="2.28125" style="2" hidden="1" customWidth="1"/>
    <col min="12" max="12" width="24.8515625" style="4" customWidth="1"/>
    <col min="13" max="15" width="5.7109375" style="5" hidden="1" customWidth="1"/>
    <col min="16" max="17" width="6.421875" style="5" hidden="1" customWidth="1"/>
    <col min="18" max="18" width="5.421875" style="4" customWidth="1"/>
    <col min="19" max="19" width="6.421875" style="4" customWidth="1"/>
    <col min="20" max="20" width="6.28125" style="4" customWidth="1"/>
    <col min="21" max="21" width="5.7109375" style="4" customWidth="1"/>
    <col min="22" max="22" width="4.7109375" style="6" hidden="1" customWidth="1"/>
    <col min="23" max="24" width="6.28125" style="6" hidden="1" customWidth="1"/>
    <col min="25" max="25" width="4.7109375" style="7" hidden="1" customWidth="1"/>
    <col min="26" max="28" width="7.8515625" style="5" hidden="1" customWidth="1"/>
    <col min="29" max="29" width="8.7109375" style="5" hidden="1" customWidth="1"/>
    <col min="30" max="30" width="8.8515625" style="5" hidden="1" customWidth="1"/>
    <col min="31" max="31" width="8.7109375" style="5" hidden="1" customWidth="1"/>
    <col min="32" max="32" width="8.28125" style="8" customWidth="1"/>
    <col min="33" max="33" width="5.421875" style="6" bestFit="1" customWidth="1"/>
    <col min="34" max="35" width="6.28125" style="6" customWidth="1"/>
    <col min="36" max="36" width="6.421875" style="7" bestFit="1" customWidth="1"/>
    <col min="37" max="39" width="6.140625" style="4" customWidth="1"/>
    <col min="40" max="16384" width="10.8515625" style="4" customWidth="1"/>
  </cols>
  <sheetData>
    <row r="1" spans="1:39" s="11" customFormat="1" ht="72" customHeight="1">
      <c r="A1" s="159" t="s">
        <v>0</v>
      </c>
      <c r="B1" s="160" t="s">
        <v>1</v>
      </c>
      <c r="C1" s="160"/>
      <c r="D1" s="160"/>
      <c r="E1" s="160"/>
      <c r="F1" s="160"/>
      <c r="G1" s="161" t="s">
        <v>2</v>
      </c>
      <c r="H1" s="161"/>
      <c r="I1" s="161"/>
      <c r="J1" s="161"/>
      <c r="K1" s="9"/>
      <c r="L1" s="162" t="s">
        <v>3</v>
      </c>
      <c r="M1" s="160" t="s">
        <v>1</v>
      </c>
      <c r="N1" s="160"/>
      <c r="O1" s="160"/>
      <c r="P1" s="160"/>
      <c r="Q1" s="160"/>
      <c r="R1" s="158" t="s">
        <v>4</v>
      </c>
      <c r="S1" s="158"/>
      <c r="T1" s="158"/>
      <c r="U1" s="158"/>
      <c r="V1" s="150" t="s">
        <v>5</v>
      </c>
      <c r="W1" s="150"/>
      <c r="X1" s="150"/>
      <c r="Y1" s="150"/>
      <c r="Z1" s="10" t="s">
        <v>6</v>
      </c>
      <c r="AA1" s="10" t="s">
        <v>7</v>
      </c>
      <c r="AB1" s="10" t="s">
        <v>8</v>
      </c>
      <c r="AC1" s="10" t="s">
        <v>9</v>
      </c>
      <c r="AD1" s="10" t="s">
        <v>10</v>
      </c>
      <c r="AE1" s="151" t="s">
        <v>11</v>
      </c>
      <c r="AF1" s="152" t="s">
        <v>12</v>
      </c>
      <c r="AG1" s="153" t="s">
        <v>13</v>
      </c>
      <c r="AH1" s="153"/>
      <c r="AI1" s="153"/>
      <c r="AJ1" s="154"/>
      <c r="AK1" s="155" t="s">
        <v>84</v>
      </c>
      <c r="AL1" s="156"/>
      <c r="AM1" s="157"/>
    </row>
    <row r="2" spans="1:39" s="36" customFormat="1" ht="43.5" customHeight="1" thickBot="1">
      <c r="A2" s="159"/>
      <c r="B2" s="12" t="s">
        <v>14</v>
      </c>
      <c r="C2" s="13" t="s">
        <v>15</v>
      </c>
      <c r="D2" s="14" t="s">
        <v>16</v>
      </c>
      <c r="E2" s="14" t="s">
        <v>17</v>
      </c>
      <c r="F2" s="15" t="s">
        <v>18</v>
      </c>
      <c r="G2" s="16" t="s">
        <v>19</v>
      </c>
      <c r="H2" s="17" t="s">
        <v>20</v>
      </c>
      <c r="I2" s="18" t="s">
        <v>21</v>
      </c>
      <c r="J2" s="19" t="s">
        <v>22</v>
      </c>
      <c r="K2" s="20"/>
      <c r="L2" s="162"/>
      <c r="M2" s="21" t="s">
        <v>14</v>
      </c>
      <c r="N2" s="22" t="s">
        <v>15</v>
      </c>
      <c r="O2" s="23" t="s">
        <v>16</v>
      </c>
      <c r="P2" s="23" t="s">
        <v>17</v>
      </c>
      <c r="Q2" s="24" t="s">
        <v>18</v>
      </c>
      <c r="R2" s="25" t="s">
        <v>19</v>
      </c>
      <c r="S2" s="26" t="s">
        <v>20</v>
      </c>
      <c r="T2" s="27" t="s">
        <v>21</v>
      </c>
      <c r="U2" s="28" t="s">
        <v>22</v>
      </c>
      <c r="V2" s="29" t="s">
        <v>19</v>
      </c>
      <c r="W2" s="26" t="s">
        <v>20</v>
      </c>
      <c r="X2" s="30" t="s">
        <v>21</v>
      </c>
      <c r="Y2" s="28" t="s">
        <v>22</v>
      </c>
      <c r="Z2" s="31">
        <v>2.5</v>
      </c>
      <c r="AA2" s="31">
        <v>2</v>
      </c>
      <c r="AB2" s="31">
        <v>1.25</v>
      </c>
      <c r="AC2" s="32">
        <v>1</v>
      </c>
      <c r="AD2" s="31">
        <v>1.25</v>
      </c>
      <c r="AE2" s="151"/>
      <c r="AF2" s="152"/>
      <c r="AG2" s="33" t="s">
        <v>19</v>
      </c>
      <c r="AH2" s="34" t="s">
        <v>20</v>
      </c>
      <c r="AI2" s="35" t="s">
        <v>21</v>
      </c>
      <c r="AJ2" s="142" t="s">
        <v>22</v>
      </c>
      <c r="AK2" s="147" t="s">
        <v>19</v>
      </c>
      <c r="AL2" s="147" t="s">
        <v>20</v>
      </c>
      <c r="AM2" s="147" t="s">
        <v>21</v>
      </c>
    </row>
    <row r="3" spans="1:39" s="63" customFormat="1" ht="21" customHeight="1">
      <c r="A3" s="37" t="s">
        <v>23</v>
      </c>
      <c r="B3" s="38"/>
      <c r="C3" s="39"/>
      <c r="D3" s="39">
        <v>892</v>
      </c>
      <c r="E3" s="40">
        <v>3924</v>
      </c>
      <c r="F3" s="41">
        <f aca="true" t="shared" si="0" ref="F3:F10">B3+C3+D3+E3</f>
        <v>4816</v>
      </c>
      <c r="G3" s="42">
        <v>2.5</v>
      </c>
      <c r="H3" s="43">
        <v>3</v>
      </c>
      <c r="I3" s="44">
        <v>2</v>
      </c>
      <c r="J3" s="45">
        <f aca="true" t="shared" si="1" ref="J3:J35">I3+H3+G3</f>
        <v>7.5</v>
      </c>
      <c r="K3" s="46"/>
      <c r="L3" s="47" t="s">
        <v>23</v>
      </c>
      <c r="M3" s="48"/>
      <c r="N3" s="49"/>
      <c r="O3" s="49">
        <v>892</v>
      </c>
      <c r="P3" s="49">
        <v>2744</v>
      </c>
      <c r="Q3" s="50">
        <f aca="true" t="shared" si="2" ref="Q3:Q34">M3+N3+O3+P3</f>
        <v>3636</v>
      </c>
      <c r="R3" s="51">
        <v>2.5</v>
      </c>
      <c r="S3" s="43">
        <v>3</v>
      </c>
      <c r="T3" s="44">
        <v>2</v>
      </c>
      <c r="U3" s="45">
        <f aca="true" t="shared" si="3" ref="U3:U35">T3+S3+R3</f>
        <v>7.5</v>
      </c>
      <c r="V3" s="52">
        <v>2</v>
      </c>
      <c r="W3" s="53">
        <v>2</v>
      </c>
      <c r="X3" s="54">
        <v>2</v>
      </c>
      <c r="Y3" s="55">
        <f aca="true" t="shared" si="4" ref="Y3:Y35">X3+W3+V3</f>
        <v>6</v>
      </c>
      <c r="Z3" s="56">
        <f aca="true" t="shared" si="5" ref="Z3:Z34">M3*$Z$2</f>
        <v>0</v>
      </c>
      <c r="AA3" s="56">
        <f aca="true" t="shared" si="6" ref="AA3:AA34">N3*$AA$2</f>
        <v>0</v>
      </c>
      <c r="AB3" s="56">
        <f aca="true" t="shared" si="7" ref="AB3:AB34">O3*$AB$2</f>
        <v>1115</v>
      </c>
      <c r="AC3" s="56">
        <f aca="true" t="shared" si="8" ref="AC3:AC34">P3*$AC$2</f>
        <v>2744</v>
      </c>
      <c r="AD3" s="56">
        <f>P3*$AD$2</f>
        <v>3430</v>
      </c>
      <c r="AE3" s="57">
        <f>Z3+AA3+AB3+AD3</f>
        <v>4545</v>
      </c>
      <c r="AF3" s="58">
        <f aca="true" t="shared" si="9" ref="AF3:AF34">AE3/$AE$36</f>
        <v>5.290330636405771</v>
      </c>
      <c r="AG3" s="59">
        <v>2</v>
      </c>
      <c r="AH3" s="60">
        <v>2</v>
      </c>
      <c r="AI3" s="61">
        <v>2</v>
      </c>
      <c r="AJ3" s="143">
        <f aca="true" t="shared" si="10" ref="AJ3:AJ34">AI3+AH3+AG3</f>
        <v>6</v>
      </c>
      <c r="AK3" s="149">
        <f>AG3-R3</f>
        <v>-0.5</v>
      </c>
      <c r="AL3" s="149">
        <f>AH3-S3</f>
        <v>-1</v>
      </c>
      <c r="AM3" s="149">
        <f>AI3-T3</f>
        <v>0</v>
      </c>
    </row>
    <row r="4" spans="1:44" s="76" customFormat="1" ht="21" customHeight="1">
      <c r="A4" s="64" t="s">
        <v>24</v>
      </c>
      <c r="B4" s="65"/>
      <c r="C4" s="66"/>
      <c r="D4" s="66"/>
      <c r="E4" s="66">
        <v>5589</v>
      </c>
      <c r="F4" s="41">
        <f t="shared" si="0"/>
        <v>5589</v>
      </c>
      <c r="G4" s="67">
        <v>2</v>
      </c>
      <c r="H4" s="68">
        <v>3</v>
      </c>
      <c r="I4" s="69">
        <v>2</v>
      </c>
      <c r="J4" s="70">
        <f t="shared" si="1"/>
        <v>7</v>
      </c>
      <c r="K4" s="46"/>
      <c r="L4" s="71" t="s">
        <v>25</v>
      </c>
      <c r="M4" s="72"/>
      <c r="N4" s="73"/>
      <c r="O4" s="73">
        <v>1922</v>
      </c>
      <c r="P4" s="73">
        <v>2841</v>
      </c>
      <c r="Q4" s="74">
        <f t="shared" si="2"/>
        <v>4763</v>
      </c>
      <c r="R4" s="75">
        <v>2</v>
      </c>
      <c r="S4" s="68">
        <v>4</v>
      </c>
      <c r="T4" s="69">
        <v>3</v>
      </c>
      <c r="U4" s="45">
        <f t="shared" si="3"/>
        <v>9</v>
      </c>
      <c r="V4" s="59">
        <v>2</v>
      </c>
      <c r="W4" s="60">
        <v>2</v>
      </c>
      <c r="X4" s="61">
        <v>2</v>
      </c>
      <c r="Y4" s="62">
        <f t="shared" si="4"/>
        <v>6</v>
      </c>
      <c r="Z4" s="56">
        <f t="shared" si="5"/>
        <v>0</v>
      </c>
      <c r="AA4" s="56">
        <f t="shared" si="6"/>
        <v>0</v>
      </c>
      <c r="AB4" s="56">
        <f t="shared" si="7"/>
        <v>2402.5</v>
      </c>
      <c r="AC4" s="56">
        <f t="shared" si="8"/>
        <v>2841</v>
      </c>
      <c r="AD4" s="56"/>
      <c r="AE4" s="57">
        <f aca="true" t="shared" si="11" ref="AE4:AE9">Z4+AA4+AB4+AC4</f>
        <v>5243.5</v>
      </c>
      <c r="AF4" s="58">
        <f t="shared" si="9"/>
        <v>6.1033770499435995</v>
      </c>
      <c r="AG4" s="59">
        <v>2</v>
      </c>
      <c r="AH4" s="60">
        <v>2</v>
      </c>
      <c r="AI4" s="61">
        <v>2</v>
      </c>
      <c r="AJ4" s="143">
        <f t="shared" si="10"/>
        <v>6</v>
      </c>
      <c r="AK4" s="149">
        <f aca="true" t="shared" si="12" ref="AK4:AK13">AG4-R4</f>
        <v>0</v>
      </c>
      <c r="AL4" s="149">
        <f aca="true" t="shared" si="13" ref="AL4:AL13">AH4-S4</f>
        <v>-2</v>
      </c>
      <c r="AM4" s="149">
        <f aca="true" t="shared" si="14" ref="AM4:AM13">AI4-T4</f>
        <v>-1</v>
      </c>
      <c r="AN4" s="63"/>
      <c r="AO4" s="63"/>
      <c r="AP4" s="63"/>
      <c r="AQ4" s="63"/>
      <c r="AR4" s="63"/>
    </row>
    <row r="5" spans="1:44" s="76" customFormat="1" ht="21" customHeight="1">
      <c r="A5" s="64" t="s">
        <v>26</v>
      </c>
      <c r="B5" s="65"/>
      <c r="C5" s="66"/>
      <c r="D5" s="66">
        <v>365</v>
      </c>
      <c r="E5" s="66">
        <v>5155</v>
      </c>
      <c r="F5" s="41">
        <f t="shared" si="0"/>
        <v>5520</v>
      </c>
      <c r="G5" s="67">
        <v>3</v>
      </c>
      <c r="H5" s="68">
        <v>3</v>
      </c>
      <c r="I5" s="69">
        <v>1</v>
      </c>
      <c r="J5" s="70">
        <f t="shared" si="1"/>
        <v>7</v>
      </c>
      <c r="K5" s="46"/>
      <c r="L5" s="71" t="s">
        <v>27</v>
      </c>
      <c r="M5" s="72"/>
      <c r="N5" s="73"/>
      <c r="O5" s="73">
        <v>365</v>
      </c>
      <c r="P5" s="73">
        <v>5349</v>
      </c>
      <c r="Q5" s="74">
        <f t="shared" si="2"/>
        <v>5714</v>
      </c>
      <c r="R5" s="75">
        <v>3</v>
      </c>
      <c r="S5" s="68">
        <v>3</v>
      </c>
      <c r="T5" s="69">
        <v>1</v>
      </c>
      <c r="U5" s="45">
        <f t="shared" si="3"/>
        <v>7</v>
      </c>
      <c r="V5" s="59">
        <v>2</v>
      </c>
      <c r="W5" s="60">
        <v>2</v>
      </c>
      <c r="X5" s="61">
        <v>2</v>
      </c>
      <c r="Y5" s="62">
        <f t="shared" si="4"/>
        <v>6</v>
      </c>
      <c r="Z5" s="56">
        <f t="shared" si="5"/>
        <v>0</v>
      </c>
      <c r="AA5" s="56">
        <f t="shared" si="6"/>
        <v>0</v>
      </c>
      <c r="AB5" s="56">
        <f t="shared" si="7"/>
        <v>456.25</v>
      </c>
      <c r="AC5" s="56">
        <f t="shared" si="8"/>
        <v>5349</v>
      </c>
      <c r="AD5" s="56"/>
      <c r="AE5" s="57">
        <f t="shared" si="11"/>
        <v>5805.25</v>
      </c>
      <c r="AF5" s="58">
        <f t="shared" si="9"/>
        <v>6.757247948733686</v>
      </c>
      <c r="AG5" s="59">
        <v>3</v>
      </c>
      <c r="AH5" s="60">
        <v>3</v>
      </c>
      <c r="AI5" s="61">
        <v>1</v>
      </c>
      <c r="AJ5" s="143">
        <f t="shared" si="10"/>
        <v>7</v>
      </c>
      <c r="AK5" s="149">
        <f t="shared" si="12"/>
        <v>0</v>
      </c>
      <c r="AL5" s="149">
        <f t="shared" si="13"/>
        <v>0</v>
      </c>
      <c r="AM5" s="149">
        <f t="shared" si="14"/>
        <v>0</v>
      </c>
      <c r="AN5" s="63"/>
      <c r="AO5" s="63"/>
      <c r="AP5" s="63"/>
      <c r="AQ5" s="63"/>
      <c r="AR5" s="63"/>
    </row>
    <row r="6" spans="1:44" s="76" customFormat="1" ht="21" customHeight="1">
      <c r="A6" s="64" t="s">
        <v>28</v>
      </c>
      <c r="B6" s="65"/>
      <c r="C6" s="66"/>
      <c r="D6" s="66">
        <v>213</v>
      </c>
      <c r="E6" s="66">
        <v>5090</v>
      </c>
      <c r="F6" s="41">
        <f t="shared" si="0"/>
        <v>5303</v>
      </c>
      <c r="G6" s="67">
        <v>2</v>
      </c>
      <c r="H6" s="68">
        <v>3</v>
      </c>
      <c r="I6" s="69">
        <v>2</v>
      </c>
      <c r="J6" s="70">
        <f t="shared" si="1"/>
        <v>7</v>
      </c>
      <c r="K6" s="46"/>
      <c r="L6" s="71" t="s">
        <v>29</v>
      </c>
      <c r="M6" s="72"/>
      <c r="N6" s="73"/>
      <c r="O6" s="73">
        <v>213</v>
      </c>
      <c r="P6" s="73">
        <v>5571</v>
      </c>
      <c r="Q6" s="74">
        <f t="shared" si="2"/>
        <v>5784</v>
      </c>
      <c r="R6" s="75">
        <v>2</v>
      </c>
      <c r="S6" s="68">
        <v>3</v>
      </c>
      <c r="T6" s="69">
        <v>2</v>
      </c>
      <c r="U6" s="45">
        <f t="shared" si="3"/>
        <v>7</v>
      </c>
      <c r="V6" s="59">
        <v>2</v>
      </c>
      <c r="W6" s="60">
        <v>3</v>
      </c>
      <c r="X6" s="61">
        <v>2</v>
      </c>
      <c r="Y6" s="62">
        <f t="shared" si="4"/>
        <v>7</v>
      </c>
      <c r="Z6" s="56">
        <f t="shared" si="5"/>
        <v>0</v>
      </c>
      <c r="AA6" s="56">
        <f t="shared" si="6"/>
        <v>0</v>
      </c>
      <c r="AB6" s="56">
        <f t="shared" si="7"/>
        <v>266.25</v>
      </c>
      <c r="AC6" s="56">
        <f t="shared" si="8"/>
        <v>5571</v>
      </c>
      <c r="AD6" s="56"/>
      <c r="AE6" s="57">
        <f t="shared" si="11"/>
        <v>5837.25</v>
      </c>
      <c r="AF6" s="58">
        <f t="shared" si="9"/>
        <v>6.794495601179227</v>
      </c>
      <c r="AG6" s="59">
        <v>2</v>
      </c>
      <c r="AH6" s="60">
        <v>3</v>
      </c>
      <c r="AI6" s="61">
        <v>2</v>
      </c>
      <c r="AJ6" s="143">
        <f t="shared" si="10"/>
        <v>7</v>
      </c>
      <c r="AK6" s="149">
        <f t="shared" si="12"/>
        <v>0</v>
      </c>
      <c r="AL6" s="149">
        <f t="shared" si="13"/>
        <v>0</v>
      </c>
      <c r="AM6" s="149">
        <f t="shared" si="14"/>
        <v>0</v>
      </c>
      <c r="AN6"/>
      <c r="AO6"/>
      <c r="AP6"/>
      <c r="AQ6"/>
      <c r="AR6"/>
    </row>
    <row r="7" spans="1:44" s="63" customFormat="1" ht="21" customHeight="1">
      <c r="A7" s="64" t="s">
        <v>30</v>
      </c>
      <c r="B7" s="65"/>
      <c r="C7" s="66">
        <v>1364</v>
      </c>
      <c r="D7" s="66">
        <v>1506</v>
      </c>
      <c r="E7" s="66">
        <v>3176</v>
      </c>
      <c r="F7" s="41">
        <f t="shared" si="0"/>
        <v>6046</v>
      </c>
      <c r="G7" s="67">
        <v>3</v>
      </c>
      <c r="H7" s="68">
        <v>3</v>
      </c>
      <c r="I7" s="69">
        <v>3</v>
      </c>
      <c r="J7" s="70">
        <f t="shared" si="1"/>
        <v>9</v>
      </c>
      <c r="K7" s="46"/>
      <c r="L7" s="71" t="s">
        <v>31</v>
      </c>
      <c r="M7" s="72"/>
      <c r="N7" s="73">
        <v>1364</v>
      </c>
      <c r="O7" s="73">
        <v>1506</v>
      </c>
      <c r="P7" s="73">
        <v>1667</v>
      </c>
      <c r="Q7" s="74">
        <f t="shared" si="2"/>
        <v>4537</v>
      </c>
      <c r="R7" s="75">
        <v>3</v>
      </c>
      <c r="S7" s="68">
        <v>3</v>
      </c>
      <c r="T7" s="69">
        <v>3</v>
      </c>
      <c r="U7" s="45">
        <f t="shared" si="3"/>
        <v>9</v>
      </c>
      <c r="V7" s="59">
        <v>2.5</v>
      </c>
      <c r="W7" s="60">
        <v>3</v>
      </c>
      <c r="X7" s="61">
        <v>2</v>
      </c>
      <c r="Y7" s="62">
        <f t="shared" si="4"/>
        <v>7.5</v>
      </c>
      <c r="Z7" s="56">
        <f t="shared" si="5"/>
        <v>0</v>
      </c>
      <c r="AA7" s="56">
        <f t="shared" si="6"/>
        <v>2728</v>
      </c>
      <c r="AB7" s="56">
        <f t="shared" si="7"/>
        <v>1882.5</v>
      </c>
      <c r="AC7" s="56">
        <f t="shared" si="8"/>
        <v>1667</v>
      </c>
      <c r="AD7" s="56"/>
      <c r="AE7" s="57">
        <f t="shared" si="11"/>
        <v>6277.5</v>
      </c>
      <c r="AF7" s="58">
        <f t="shared" si="9"/>
        <v>7.306941819590149</v>
      </c>
      <c r="AG7" s="59">
        <v>2</v>
      </c>
      <c r="AH7" s="60">
        <v>3</v>
      </c>
      <c r="AI7" s="61">
        <v>2</v>
      </c>
      <c r="AJ7" s="143">
        <f t="shared" si="10"/>
        <v>7</v>
      </c>
      <c r="AK7" s="149">
        <f t="shared" si="12"/>
        <v>-1</v>
      </c>
      <c r="AL7" s="149">
        <f t="shared" si="13"/>
        <v>0</v>
      </c>
      <c r="AM7" s="149">
        <f t="shared" si="14"/>
        <v>-1</v>
      </c>
      <c r="AN7" s="76"/>
      <c r="AO7" s="76"/>
      <c r="AP7" s="76"/>
      <c r="AQ7" s="76"/>
      <c r="AR7" s="76"/>
    </row>
    <row r="8" spans="1:39" s="76" customFormat="1" ht="21" customHeight="1">
      <c r="A8" s="64" t="s">
        <v>32</v>
      </c>
      <c r="B8" s="65"/>
      <c r="C8" s="66"/>
      <c r="D8" s="66">
        <v>281</v>
      </c>
      <c r="E8" s="66">
        <v>5890</v>
      </c>
      <c r="F8" s="41">
        <f t="shared" si="0"/>
        <v>6171</v>
      </c>
      <c r="G8" s="67">
        <v>2</v>
      </c>
      <c r="H8" s="68">
        <v>4</v>
      </c>
      <c r="I8" s="69">
        <v>1</v>
      </c>
      <c r="J8" s="70">
        <f t="shared" si="1"/>
        <v>7</v>
      </c>
      <c r="K8" s="46"/>
      <c r="L8" s="71" t="s">
        <v>33</v>
      </c>
      <c r="M8" s="72"/>
      <c r="N8" s="73"/>
      <c r="O8" s="73">
        <v>281</v>
      </c>
      <c r="P8" s="73">
        <v>5970</v>
      </c>
      <c r="Q8" s="74">
        <f t="shared" si="2"/>
        <v>6251</v>
      </c>
      <c r="R8" s="75">
        <v>1</v>
      </c>
      <c r="S8" s="68">
        <v>3</v>
      </c>
      <c r="T8" s="69">
        <v>1</v>
      </c>
      <c r="U8" s="45">
        <f t="shared" si="3"/>
        <v>5</v>
      </c>
      <c r="V8" s="59">
        <v>2</v>
      </c>
      <c r="W8" s="60">
        <v>3</v>
      </c>
      <c r="X8" s="61">
        <v>2</v>
      </c>
      <c r="Y8" s="62">
        <f t="shared" si="4"/>
        <v>7</v>
      </c>
      <c r="Z8" s="56">
        <f t="shared" si="5"/>
        <v>0</v>
      </c>
      <c r="AA8" s="56">
        <f t="shared" si="6"/>
        <v>0</v>
      </c>
      <c r="AB8" s="56">
        <f t="shared" si="7"/>
        <v>351.25</v>
      </c>
      <c r="AC8" s="56">
        <f t="shared" si="8"/>
        <v>5970</v>
      </c>
      <c r="AD8" s="56"/>
      <c r="AE8" s="57">
        <f t="shared" si="11"/>
        <v>6321.25</v>
      </c>
      <c r="AF8" s="58">
        <f t="shared" si="9"/>
        <v>7.357866344418037</v>
      </c>
      <c r="AG8" s="59">
        <v>2</v>
      </c>
      <c r="AH8" s="60">
        <v>3</v>
      </c>
      <c r="AI8" s="61">
        <v>2</v>
      </c>
      <c r="AJ8" s="143">
        <f t="shared" si="10"/>
        <v>7</v>
      </c>
      <c r="AK8" s="149">
        <f t="shared" si="12"/>
        <v>1</v>
      </c>
      <c r="AL8" s="149">
        <f t="shared" si="13"/>
        <v>0</v>
      </c>
      <c r="AM8" s="149">
        <f t="shared" si="14"/>
        <v>1</v>
      </c>
    </row>
    <row r="9" spans="1:39" s="76" customFormat="1" ht="21" customHeight="1">
      <c r="A9" s="64" t="s">
        <v>34</v>
      </c>
      <c r="B9" s="65">
        <v>1044</v>
      </c>
      <c r="C9" s="66">
        <v>744</v>
      </c>
      <c r="D9" s="66">
        <v>849</v>
      </c>
      <c r="E9" s="66">
        <v>2601</v>
      </c>
      <c r="F9" s="41">
        <f t="shared" si="0"/>
        <v>5238</v>
      </c>
      <c r="G9" s="67">
        <v>3</v>
      </c>
      <c r="H9" s="68">
        <v>3</v>
      </c>
      <c r="I9" s="69">
        <v>2</v>
      </c>
      <c r="J9" s="70">
        <f t="shared" si="1"/>
        <v>8</v>
      </c>
      <c r="K9" s="46"/>
      <c r="L9" s="71" t="s">
        <v>34</v>
      </c>
      <c r="M9" s="72"/>
      <c r="N9" s="73">
        <v>382</v>
      </c>
      <c r="O9" s="73">
        <v>374</v>
      </c>
      <c r="P9" s="73">
        <v>5255</v>
      </c>
      <c r="Q9" s="74">
        <f t="shared" si="2"/>
        <v>6011</v>
      </c>
      <c r="R9" s="75">
        <v>3</v>
      </c>
      <c r="S9" s="68">
        <v>3</v>
      </c>
      <c r="T9" s="69">
        <v>3</v>
      </c>
      <c r="U9" s="45">
        <f t="shared" si="3"/>
        <v>9</v>
      </c>
      <c r="V9" s="59">
        <v>2.5</v>
      </c>
      <c r="W9" s="60">
        <v>3</v>
      </c>
      <c r="X9" s="61">
        <v>2</v>
      </c>
      <c r="Y9" s="62">
        <f t="shared" si="4"/>
        <v>7.5</v>
      </c>
      <c r="Z9" s="56">
        <f t="shared" si="5"/>
        <v>0</v>
      </c>
      <c r="AA9" s="56">
        <f t="shared" si="6"/>
        <v>764</v>
      </c>
      <c r="AB9" s="56">
        <f t="shared" si="7"/>
        <v>467.5</v>
      </c>
      <c r="AC9" s="56">
        <f t="shared" si="8"/>
        <v>5255</v>
      </c>
      <c r="AD9" s="56"/>
      <c r="AE9" s="57">
        <f t="shared" si="11"/>
        <v>6486.5</v>
      </c>
      <c r="AF9" s="58">
        <f t="shared" si="9"/>
        <v>7.55021554962509</v>
      </c>
      <c r="AG9" s="59">
        <v>2.5</v>
      </c>
      <c r="AH9" s="60">
        <v>3</v>
      </c>
      <c r="AI9" s="61">
        <v>2</v>
      </c>
      <c r="AJ9" s="143">
        <f t="shared" si="10"/>
        <v>7.5</v>
      </c>
      <c r="AK9" s="149">
        <f t="shared" si="12"/>
        <v>-0.5</v>
      </c>
      <c r="AL9" s="149">
        <f t="shared" si="13"/>
        <v>0</v>
      </c>
      <c r="AM9" s="149">
        <f t="shared" si="14"/>
        <v>-1</v>
      </c>
    </row>
    <row r="10" spans="1:39" s="76" customFormat="1" ht="21" customHeight="1">
      <c r="A10" s="64" t="s">
        <v>35</v>
      </c>
      <c r="B10" s="65"/>
      <c r="C10" s="66"/>
      <c r="D10" s="66"/>
      <c r="E10" s="66">
        <v>5227</v>
      </c>
      <c r="F10" s="41">
        <f t="shared" si="0"/>
        <v>5227</v>
      </c>
      <c r="G10" s="67">
        <v>3</v>
      </c>
      <c r="H10" s="68">
        <v>3</v>
      </c>
      <c r="I10" s="69">
        <v>2</v>
      </c>
      <c r="J10" s="70">
        <f t="shared" si="1"/>
        <v>8</v>
      </c>
      <c r="K10" s="46"/>
      <c r="L10" s="71" t="s">
        <v>36</v>
      </c>
      <c r="M10" s="72"/>
      <c r="N10" s="73"/>
      <c r="O10" s="73"/>
      <c r="P10" s="73">
        <v>5200</v>
      </c>
      <c r="Q10" s="74">
        <f t="shared" si="2"/>
        <v>5200</v>
      </c>
      <c r="R10" s="75">
        <v>2</v>
      </c>
      <c r="S10" s="68">
        <v>2</v>
      </c>
      <c r="T10" s="69">
        <v>1</v>
      </c>
      <c r="U10" s="45">
        <f t="shared" si="3"/>
        <v>5</v>
      </c>
      <c r="V10" s="59">
        <v>3</v>
      </c>
      <c r="W10" s="60">
        <v>3</v>
      </c>
      <c r="X10" s="61">
        <v>1</v>
      </c>
      <c r="Y10" s="62">
        <f t="shared" si="4"/>
        <v>7</v>
      </c>
      <c r="Z10" s="56">
        <f t="shared" si="5"/>
        <v>0</v>
      </c>
      <c r="AA10" s="56">
        <f t="shared" si="6"/>
        <v>0</v>
      </c>
      <c r="AB10" s="56">
        <f t="shared" si="7"/>
        <v>0</v>
      </c>
      <c r="AC10" s="56">
        <f t="shared" si="8"/>
        <v>5200</v>
      </c>
      <c r="AD10" s="56">
        <f>P10*$AD$2</f>
        <v>6500</v>
      </c>
      <c r="AE10" s="57">
        <f>Z10+AA10+AB10+AD10</f>
        <v>6500</v>
      </c>
      <c r="AF10" s="58">
        <f t="shared" si="9"/>
        <v>7.565929403000553</v>
      </c>
      <c r="AG10" s="59">
        <v>3</v>
      </c>
      <c r="AH10" s="60">
        <v>2.5</v>
      </c>
      <c r="AI10" s="61">
        <v>2</v>
      </c>
      <c r="AJ10" s="143">
        <f t="shared" si="10"/>
        <v>7.5</v>
      </c>
      <c r="AK10" s="149">
        <f t="shared" si="12"/>
        <v>1</v>
      </c>
      <c r="AL10" s="149">
        <f t="shared" si="13"/>
        <v>0.5</v>
      </c>
      <c r="AM10" s="149">
        <f t="shared" si="14"/>
        <v>1</v>
      </c>
    </row>
    <row r="11" spans="1:256" ht="21" customHeight="1">
      <c r="A11" s="77"/>
      <c r="B11" s="67"/>
      <c r="C11" s="68"/>
      <c r="D11" s="68"/>
      <c r="E11" s="68"/>
      <c r="F11" s="78"/>
      <c r="G11" s="67"/>
      <c r="H11" s="68"/>
      <c r="I11" s="69"/>
      <c r="J11" s="70">
        <f t="shared" si="1"/>
        <v>0</v>
      </c>
      <c r="K11" s="46"/>
      <c r="L11" s="71" t="s">
        <v>37</v>
      </c>
      <c r="M11" s="79"/>
      <c r="N11" s="80"/>
      <c r="O11" s="80">
        <v>1230</v>
      </c>
      <c r="P11" s="80">
        <v>4980</v>
      </c>
      <c r="Q11" s="74">
        <f t="shared" si="2"/>
        <v>6210</v>
      </c>
      <c r="R11" s="75">
        <v>4</v>
      </c>
      <c r="S11" s="68">
        <v>4</v>
      </c>
      <c r="T11" s="69">
        <v>4</v>
      </c>
      <c r="U11" s="45">
        <f t="shared" si="3"/>
        <v>12</v>
      </c>
      <c r="V11" s="59">
        <v>3</v>
      </c>
      <c r="W11" s="60">
        <v>3</v>
      </c>
      <c r="X11" s="61">
        <v>2</v>
      </c>
      <c r="Y11" s="62">
        <f t="shared" si="4"/>
        <v>8</v>
      </c>
      <c r="Z11" s="56">
        <f t="shared" si="5"/>
        <v>0</v>
      </c>
      <c r="AA11" s="56">
        <f t="shared" si="6"/>
        <v>0</v>
      </c>
      <c r="AB11" s="56">
        <f t="shared" si="7"/>
        <v>1537.5</v>
      </c>
      <c r="AC11" s="56">
        <f t="shared" si="8"/>
        <v>4980</v>
      </c>
      <c r="AD11" s="56"/>
      <c r="AE11" s="57">
        <f>Z11+AA11+AB11+AC11</f>
        <v>6517.5</v>
      </c>
      <c r="AF11" s="58">
        <f t="shared" si="9"/>
        <v>7.586299212931707</v>
      </c>
      <c r="AG11" s="59">
        <v>3</v>
      </c>
      <c r="AH11" s="60">
        <v>2.5</v>
      </c>
      <c r="AI11" s="61">
        <v>2</v>
      </c>
      <c r="AJ11" s="143">
        <f t="shared" si="10"/>
        <v>7.5</v>
      </c>
      <c r="AK11" s="149">
        <f t="shared" si="12"/>
        <v>-1</v>
      </c>
      <c r="AL11" s="149">
        <f t="shared" si="13"/>
        <v>-1.5</v>
      </c>
      <c r="AM11" s="149">
        <f t="shared" si="14"/>
        <v>-2</v>
      </c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64" t="s">
        <v>38</v>
      </c>
      <c r="B12" s="65"/>
      <c r="C12" s="66"/>
      <c r="D12" s="66"/>
      <c r="E12" s="66">
        <v>5399</v>
      </c>
      <c r="F12" s="41">
        <f aca="true" t="shared" si="15" ref="F12:F18">B12+C12+D12+E12</f>
        <v>5399</v>
      </c>
      <c r="G12" s="67">
        <v>2.5</v>
      </c>
      <c r="H12" s="68">
        <v>3</v>
      </c>
      <c r="I12" s="69">
        <v>2</v>
      </c>
      <c r="J12" s="70">
        <f t="shared" si="1"/>
        <v>7.5</v>
      </c>
      <c r="K12" s="46"/>
      <c r="L12" s="71" t="s">
        <v>38</v>
      </c>
      <c r="M12" s="72"/>
      <c r="N12" s="73"/>
      <c r="O12" s="73"/>
      <c r="P12" s="73">
        <v>5302</v>
      </c>
      <c r="Q12" s="74">
        <f t="shared" si="2"/>
        <v>5302</v>
      </c>
      <c r="R12" s="75">
        <v>2</v>
      </c>
      <c r="S12" s="68">
        <v>2</v>
      </c>
      <c r="T12" s="69">
        <v>2</v>
      </c>
      <c r="U12" s="45">
        <f t="shared" si="3"/>
        <v>6</v>
      </c>
      <c r="V12" s="59">
        <v>2</v>
      </c>
      <c r="W12" s="60">
        <v>3</v>
      </c>
      <c r="X12" s="61">
        <v>2</v>
      </c>
      <c r="Y12" s="62">
        <f t="shared" si="4"/>
        <v>7</v>
      </c>
      <c r="Z12" s="56">
        <f t="shared" si="5"/>
        <v>0</v>
      </c>
      <c r="AA12" s="56">
        <f t="shared" si="6"/>
        <v>0</v>
      </c>
      <c r="AB12" s="56">
        <f t="shared" si="7"/>
        <v>0</v>
      </c>
      <c r="AC12" s="56">
        <f t="shared" si="8"/>
        <v>5302</v>
      </c>
      <c r="AD12" s="56">
        <f>P12*$AD$2</f>
        <v>6627.5</v>
      </c>
      <c r="AE12" s="57">
        <f>Z12+AA12+AB12+AD12</f>
        <v>6627.5</v>
      </c>
      <c r="AF12" s="58">
        <f t="shared" si="9"/>
        <v>7.7143380182132555</v>
      </c>
      <c r="AG12" s="59">
        <v>3</v>
      </c>
      <c r="AH12" s="60">
        <v>3</v>
      </c>
      <c r="AI12" s="61">
        <v>2</v>
      </c>
      <c r="AJ12" s="143">
        <f t="shared" si="10"/>
        <v>8</v>
      </c>
      <c r="AK12" s="149">
        <f t="shared" si="12"/>
        <v>1</v>
      </c>
      <c r="AL12" s="149">
        <f t="shared" si="13"/>
        <v>1</v>
      </c>
      <c r="AM12" s="149">
        <f t="shared" si="14"/>
        <v>0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 s="64" t="s">
        <v>39</v>
      </c>
      <c r="B13" s="65">
        <v>1390</v>
      </c>
      <c r="C13" s="66"/>
      <c r="D13" s="66">
        <v>392</v>
      </c>
      <c r="E13" s="66">
        <v>3343</v>
      </c>
      <c r="F13" s="41">
        <f t="shared" si="15"/>
        <v>5125</v>
      </c>
      <c r="G13" s="67">
        <v>3</v>
      </c>
      <c r="H13" s="68">
        <v>3</v>
      </c>
      <c r="I13" s="69">
        <v>3</v>
      </c>
      <c r="J13" s="70">
        <f t="shared" si="1"/>
        <v>9</v>
      </c>
      <c r="K13" s="46"/>
      <c r="L13" s="71" t="s">
        <v>40</v>
      </c>
      <c r="M13" s="72">
        <v>1390</v>
      </c>
      <c r="N13" s="73"/>
      <c r="O13" s="73">
        <v>392</v>
      </c>
      <c r="P13" s="73">
        <v>2698</v>
      </c>
      <c r="Q13" s="74">
        <f t="shared" si="2"/>
        <v>4480</v>
      </c>
      <c r="R13" s="75">
        <v>3</v>
      </c>
      <c r="S13" s="68">
        <v>3</v>
      </c>
      <c r="T13" s="69">
        <v>3</v>
      </c>
      <c r="U13" s="45">
        <f t="shared" si="3"/>
        <v>9</v>
      </c>
      <c r="V13" s="59">
        <v>3</v>
      </c>
      <c r="W13" s="60">
        <v>3</v>
      </c>
      <c r="X13" s="61">
        <v>2</v>
      </c>
      <c r="Y13" s="62">
        <f t="shared" si="4"/>
        <v>8</v>
      </c>
      <c r="Z13" s="56">
        <f t="shared" si="5"/>
        <v>3475</v>
      </c>
      <c r="AA13" s="56">
        <f t="shared" si="6"/>
        <v>0</v>
      </c>
      <c r="AB13" s="56">
        <f t="shared" si="7"/>
        <v>490</v>
      </c>
      <c r="AC13" s="56">
        <f t="shared" si="8"/>
        <v>2698</v>
      </c>
      <c r="AD13" s="56"/>
      <c r="AE13" s="57">
        <f>Z13+AA13+AB13+AC13</f>
        <v>6663</v>
      </c>
      <c r="AF13" s="58">
        <f t="shared" si="9"/>
        <v>7.755659632645028</v>
      </c>
      <c r="AG13" s="59">
        <v>3</v>
      </c>
      <c r="AH13" s="60">
        <v>3</v>
      </c>
      <c r="AI13" s="61">
        <v>2</v>
      </c>
      <c r="AJ13" s="143">
        <f t="shared" si="10"/>
        <v>8</v>
      </c>
      <c r="AK13" s="149">
        <f t="shared" si="12"/>
        <v>0</v>
      </c>
      <c r="AL13" s="149">
        <f t="shared" si="13"/>
        <v>0</v>
      </c>
      <c r="AM13" s="149">
        <f t="shared" si="14"/>
        <v>-1</v>
      </c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 s="81" t="s">
        <v>41</v>
      </c>
      <c r="B14" s="65"/>
      <c r="C14" s="66"/>
      <c r="D14" s="66">
        <v>807</v>
      </c>
      <c r="E14" s="66">
        <v>4599</v>
      </c>
      <c r="F14" s="41">
        <f t="shared" si="15"/>
        <v>5406</v>
      </c>
      <c r="G14" s="67">
        <v>2.5</v>
      </c>
      <c r="H14" s="68">
        <v>3</v>
      </c>
      <c r="I14" s="69">
        <v>2</v>
      </c>
      <c r="J14" s="70">
        <f t="shared" si="1"/>
        <v>7.5</v>
      </c>
      <c r="K14" s="46"/>
      <c r="L14" s="71" t="s">
        <v>41</v>
      </c>
      <c r="M14" s="72"/>
      <c r="N14" s="73"/>
      <c r="O14" s="73">
        <v>807</v>
      </c>
      <c r="P14" s="73">
        <v>4599</v>
      </c>
      <c r="Q14" s="74">
        <f t="shared" si="2"/>
        <v>5406</v>
      </c>
      <c r="R14" s="75">
        <v>2.5</v>
      </c>
      <c r="S14" s="68">
        <v>3</v>
      </c>
      <c r="T14" s="69">
        <v>2</v>
      </c>
      <c r="U14" s="45">
        <f t="shared" si="3"/>
        <v>7.5</v>
      </c>
      <c r="V14" s="59">
        <v>3</v>
      </c>
      <c r="W14" s="60">
        <v>3</v>
      </c>
      <c r="X14" s="61">
        <v>2</v>
      </c>
      <c r="Y14" s="62">
        <f t="shared" si="4"/>
        <v>8</v>
      </c>
      <c r="Z14" s="56">
        <f t="shared" si="5"/>
        <v>0</v>
      </c>
      <c r="AA14" s="56">
        <f t="shared" si="6"/>
        <v>0</v>
      </c>
      <c r="AB14" s="56">
        <f t="shared" si="7"/>
        <v>1008.75</v>
      </c>
      <c r="AC14" s="56">
        <f t="shared" si="8"/>
        <v>4599</v>
      </c>
      <c r="AD14" s="56">
        <f>P14*$AD$2</f>
        <v>5748.75</v>
      </c>
      <c r="AE14" s="57">
        <f>Z14+AA14+AB14+AD14</f>
        <v>6757.5</v>
      </c>
      <c r="AF14" s="58">
        <f t="shared" si="9"/>
        <v>7.865656606273267</v>
      </c>
      <c r="AG14" s="59">
        <v>3</v>
      </c>
      <c r="AH14" s="60">
        <v>3</v>
      </c>
      <c r="AI14" s="61">
        <v>2</v>
      </c>
      <c r="AJ14" s="143">
        <f t="shared" si="10"/>
        <v>8</v>
      </c>
      <c r="AK14" s="149">
        <f>AG14-R14</f>
        <v>0.5</v>
      </c>
      <c r="AL14" s="149">
        <f>AH14-S14</f>
        <v>0</v>
      </c>
      <c r="AM14" s="149">
        <f>AI14-T14</f>
        <v>0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>
      <c r="A15" s="64" t="s">
        <v>42</v>
      </c>
      <c r="B15" s="65"/>
      <c r="C15" s="66"/>
      <c r="D15" s="66">
        <v>1922</v>
      </c>
      <c r="E15" s="66">
        <v>3366</v>
      </c>
      <c r="F15" s="41">
        <f t="shared" si="15"/>
        <v>5288</v>
      </c>
      <c r="G15" s="67">
        <v>3</v>
      </c>
      <c r="H15" s="68">
        <v>3</v>
      </c>
      <c r="I15" s="69">
        <v>3</v>
      </c>
      <c r="J15" s="70">
        <f t="shared" si="1"/>
        <v>9</v>
      </c>
      <c r="K15" s="46"/>
      <c r="L15" s="71" t="s">
        <v>43</v>
      </c>
      <c r="M15" s="72"/>
      <c r="N15" s="73">
        <v>552</v>
      </c>
      <c r="O15" s="73">
        <v>619</v>
      </c>
      <c r="P15" s="73">
        <v>4912</v>
      </c>
      <c r="Q15" s="74">
        <f t="shared" si="2"/>
        <v>6083</v>
      </c>
      <c r="R15" s="75">
        <v>4</v>
      </c>
      <c r="S15" s="68">
        <v>2</v>
      </c>
      <c r="T15" s="69">
        <v>2</v>
      </c>
      <c r="U15" s="45">
        <f t="shared" si="3"/>
        <v>8</v>
      </c>
      <c r="V15" s="59">
        <v>3</v>
      </c>
      <c r="W15" s="60">
        <v>3</v>
      </c>
      <c r="X15" s="61">
        <v>2</v>
      </c>
      <c r="Y15" s="62">
        <f t="shared" si="4"/>
        <v>8</v>
      </c>
      <c r="Z15" s="56">
        <f t="shared" si="5"/>
        <v>0</v>
      </c>
      <c r="AA15" s="56">
        <f t="shared" si="6"/>
        <v>1104</v>
      </c>
      <c r="AB15" s="56">
        <f t="shared" si="7"/>
        <v>773.75</v>
      </c>
      <c r="AC15" s="56">
        <f t="shared" si="8"/>
        <v>4912</v>
      </c>
      <c r="AD15" s="56"/>
      <c r="AE15" s="57">
        <f>Z15+AA15+AB15+AC15</f>
        <v>6789.75</v>
      </c>
      <c r="AF15" s="58">
        <f t="shared" si="9"/>
        <v>7.903195256003539</v>
      </c>
      <c r="AG15" s="59">
        <v>3</v>
      </c>
      <c r="AH15" s="60">
        <v>3</v>
      </c>
      <c r="AI15" s="61">
        <v>2</v>
      </c>
      <c r="AJ15" s="143">
        <f t="shared" si="10"/>
        <v>8</v>
      </c>
      <c r="AK15" s="149">
        <f aca="true" t="shared" si="16" ref="AK15:AK23">AG15-R15</f>
        <v>-1</v>
      </c>
      <c r="AL15" s="149">
        <f aca="true" t="shared" si="17" ref="AL15:AL23">AH15-S15</f>
        <v>1</v>
      </c>
      <c r="AM15" s="149">
        <f aca="true" t="shared" si="18" ref="AM15:AM23">AI15-T15</f>
        <v>0</v>
      </c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39" s="63" customFormat="1" ht="21" customHeight="1">
      <c r="A16" s="64" t="s">
        <v>44</v>
      </c>
      <c r="B16" s="65"/>
      <c r="C16" s="66"/>
      <c r="D16" s="66">
        <v>329</v>
      </c>
      <c r="E16" s="66">
        <v>6711</v>
      </c>
      <c r="F16" s="41">
        <f t="shared" si="15"/>
        <v>7040</v>
      </c>
      <c r="G16" s="67">
        <v>3</v>
      </c>
      <c r="H16" s="68">
        <v>3</v>
      </c>
      <c r="I16" s="69">
        <v>2</v>
      </c>
      <c r="J16" s="70">
        <f t="shared" si="1"/>
        <v>8</v>
      </c>
      <c r="K16" s="46"/>
      <c r="L16" s="71" t="s">
        <v>45</v>
      </c>
      <c r="M16" s="72"/>
      <c r="N16" s="73"/>
      <c r="O16" s="73"/>
      <c r="P16" s="73">
        <v>7007</v>
      </c>
      <c r="Q16" s="74">
        <f t="shared" si="2"/>
        <v>7007</v>
      </c>
      <c r="R16" s="75">
        <v>3</v>
      </c>
      <c r="S16" s="68">
        <v>3</v>
      </c>
      <c r="T16" s="69">
        <v>1</v>
      </c>
      <c r="U16" s="45">
        <f t="shared" si="3"/>
        <v>7</v>
      </c>
      <c r="V16" s="59">
        <v>3</v>
      </c>
      <c r="W16" s="60">
        <v>3</v>
      </c>
      <c r="X16" s="61">
        <v>2</v>
      </c>
      <c r="Y16" s="62">
        <f t="shared" si="4"/>
        <v>8</v>
      </c>
      <c r="Z16" s="56">
        <f t="shared" si="5"/>
        <v>0</v>
      </c>
      <c r="AA16" s="56">
        <f t="shared" si="6"/>
        <v>0</v>
      </c>
      <c r="AB16" s="56">
        <f t="shared" si="7"/>
        <v>0</v>
      </c>
      <c r="AC16" s="56">
        <f t="shared" si="8"/>
        <v>7007</v>
      </c>
      <c r="AD16" s="56"/>
      <c r="AE16" s="57">
        <f>Z16+AA16+AB16+AC16</f>
        <v>7007</v>
      </c>
      <c r="AF16" s="58">
        <f t="shared" si="9"/>
        <v>8.156071896434595</v>
      </c>
      <c r="AG16" s="59">
        <v>3</v>
      </c>
      <c r="AH16" s="60">
        <v>3</v>
      </c>
      <c r="AI16" s="61">
        <v>2</v>
      </c>
      <c r="AJ16" s="143">
        <f t="shared" si="10"/>
        <v>8</v>
      </c>
      <c r="AK16" s="149">
        <f t="shared" si="16"/>
        <v>0</v>
      </c>
      <c r="AL16" s="149">
        <f t="shared" si="17"/>
        <v>0</v>
      </c>
      <c r="AM16" s="149">
        <f t="shared" si="18"/>
        <v>1</v>
      </c>
    </row>
    <row r="17" spans="1:39" s="76" customFormat="1" ht="21" customHeight="1">
      <c r="A17" s="64" t="s">
        <v>46</v>
      </c>
      <c r="B17" s="65"/>
      <c r="C17" s="66">
        <v>576</v>
      </c>
      <c r="D17" s="66">
        <v>374</v>
      </c>
      <c r="E17" s="66">
        <v>5915</v>
      </c>
      <c r="F17" s="41">
        <f t="shared" si="15"/>
        <v>6865</v>
      </c>
      <c r="G17" s="67">
        <v>2.5</v>
      </c>
      <c r="H17" s="68">
        <v>2</v>
      </c>
      <c r="I17" s="69">
        <v>2</v>
      </c>
      <c r="J17" s="70">
        <f t="shared" si="1"/>
        <v>6.5</v>
      </c>
      <c r="K17" s="46"/>
      <c r="L17" s="71" t="s">
        <v>47</v>
      </c>
      <c r="M17" s="72"/>
      <c r="N17" s="73">
        <v>938</v>
      </c>
      <c r="O17" s="73">
        <v>374</v>
      </c>
      <c r="P17" s="73">
        <v>4689</v>
      </c>
      <c r="Q17" s="74">
        <f t="shared" si="2"/>
        <v>6001</v>
      </c>
      <c r="R17" s="75">
        <v>2.5</v>
      </c>
      <c r="S17" s="68">
        <v>2</v>
      </c>
      <c r="T17" s="69">
        <v>2</v>
      </c>
      <c r="U17" s="45">
        <f t="shared" si="3"/>
        <v>6.5</v>
      </c>
      <c r="V17" s="59">
        <v>3</v>
      </c>
      <c r="W17" s="60">
        <v>3</v>
      </c>
      <c r="X17" s="61">
        <v>2</v>
      </c>
      <c r="Y17" s="62">
        <f t="shared" si="4"/>
        <v>8</v>
      </c>
      <c r="Z17" s="56">
        <f t="shared" si="5"/>
        <v>0</v>
      </c>
      <c r="AA17" s="56">
        <f t="shared" si="6"/>
        <v>1876</v>
      </c>
      <c r="AB17" s="56">
        <f t="shared" si="7"/>
        <v>467.5</v>
      </c>
      <c r="AC17" s="56">
        <f t="shared" si="8"/>
        <v>4689</v>
      </c>
      <c r="AD17" s="56"/>
      <c r="AE17" s="57">
        <f>Z17+AA17+AB17+AC17</f>
        <v>7032.5</v>
      </c>
      <c r="AF17" s="58">
        <f t="shared" si="9"/>
        <v>8.185753619477136</v>
      </c>
      <c r="AG17" s="59">
        <v>3</v>
      </c>
      <c r="AH17" s="60">
        <v>3</v>
      </c>
      <c r="AI17" s="61">
        <v>2</v>
      </c>
      <c r="AJ17" s="143">
        <f t="shared" si="10"/>
        <v>8</v>
      </c>
      <c r="AK17" s="149">
        <f t="shared" si="16"/>
        <v>0.5</v>
      </c>
      <c r="AL17" s="149">
        <f t="shared" si="17"/>
        <v>1</v>
      </c>
      <c r="AM17" s="149">
        <f t="shared" si="18"/>
        <v>0</v>
      </c>
    </row>
    <row r="18" spans="1:44" s="63" customFormat="1" ht="21" customHeight="1">
      <c r="A18" s="64" t="s">
        <v>48</v>
      </c>
      <c r="B18" s="65"/>
      <c r="C18" s="66"/>
      <c r="D18" s="66">
        <v>407</v>
      </c>
      <c r="E18" s="66">
        <v>6645</v>
      </c>
      <c r="F18" s="41">
        <f t="shared" si="15"/>
        <v>7052</v>
      </c>
      <c r="G18" s="67">
        <v>2</v>
      </c>
      <c r="H18" s="68">
        <v>3.5</v>
      </c>
      <c r="I18" s="69">
        <v>2</v>
      </c>
      <c r="J18" s="70">
        <f t="shared" si="1"/>
        <v>7.5</v>
      </c>
      <c r="K18" s="46"/>
      <c r="L18" s="71" t="s">
        <v>49</v>
      </c>
      <c r="M18" s="72"/>
      <c r="N18" s="73"/>
      <c r="O18" s="73">
        <v>407</v>
      </c>
      <c r="P18" s="73">
        <v>6645</v>
      </c>
      <c r="Q18" s="74">
        <f t="shared" si="2"/>
        <v>7052</v>
      </c>
      <c r="R18" s="82">
        <v>3</v>
      </c>
      <c r="S18" s="68">
        <v>3.5</v>
      </c>
      <c r="T18" s="69">
        <v>2</v>
      </c>
      <c r="U18" s="45">
        <f t="shared" si="3"/>
        <v>8.5</v>
      </c>
      <c r="V18" s="59">
        <v>3</v>
      </c>
      <c r="W18" s="60">
        <v>3.5</v>
      </c>
      <c r="X18" s="61">
        <v>2</v>
      </c>
      <c r="Y18" s="62">
        <f t="shared" si="4"/>
        <v>8.5</v>
      </c>
      <c r="Z18" s="56">
        <f t="shared" si="5"/>
        <v>0</v>
      </c>
      <c r="AA18" s="56">
        <f t="shared" si="6"/>
        <v>0</v>
      </c>
      <c r="AB18" s="56">
        <f t="shared" si="7"/>
        <v>508.75</v>
      </c>
      <c r="AC18" s="56">
        <f t="shared" si="8"/>
        <v>6645</v>
      </c>
      <c r="AD18" s="56"/>
      <c r="AE18" s="57">
        <f>Z18+AA18+AB18+AC18</f>
        <v>7153.75</v>
      </c>
      <c r="AF18" s="58">
        <f t="shared" si="9"/>
        <v>8.326887302571569</v>
      </c>
      <c r="AG18" s="59">
        <v>3</v>
      </c>
      <c r="AH18" s="60">
        <v>3</v>
      </c>
      <c r="AI18" s="61">
        <v>2</v>
      </c>
      <c r="AJ18" s="143">
        <f t="shared" si="10"/>
        <v>8</v>
      </c>
      <c r="AK18" s="149">
        <f t="shared" si="16"/>
        <v>0</v>
      </c>
      <c r="AL18" s="149">
        <f t="shared" si="17"/>
        <v>-0.5</v>
      </c>
      <c r="AM18" s="149">
        <f t="shared" si="18"/>
        <v>0</v>
      </c>
      <c r="AN18" s="76"/>
      <c r="AO18" s="76"/>
      <c r="AP18" s="76"/>
      <c r="AQ18" s="76"/>
      <c r="AR18" s="76"/>
    </row>
    <row r="19" spans="1:256" ht="21" customHeight="1">
      <c r="A19" s="83"/>
      <c r="B19" s="67"/>
      <c r="C19" s="68"/>
      <c r="D19" s="68"/>
      <c r="E19" s="68"/>
      <c r="F19" s="78"/>
      <c r="G19" s="67"/>
      <c r="H19" s="68"/>
      <c r="I19" s="69"/>
      <c r="J19" s="70">
        <f t="shared" si="1"/>
        <v>0</v>
      </c>
      <c r="K19" s="46"/>
      <c r="L19" s="71" t="s">
        <v>50</v>
      </c>
      <c r="M19" s="72"/>
      <c r="N19" s="73"/>
      <c r="O19" s="73"/>
      <c r="P19" s="73">
        <v>5764</v>
      </c>
      <c r="Q19" s="74">
        <f t="shared" si="2"/>
        <v>5764</v>
      </c>
      <c r="R19" s="75">
        <v>2</v>
      </c>
      <c r="S19" s="68">
        <v>3</v>
      </c>
      <c r="T19" s="69">
        <v>0</v>
      </c>
      <c r="U19" s="45">
        <f t="shared" si="3"/>
        <v>5</v>
      </c>
      <c r="V19" s="59">
        <v>3</v>
      </c>
      <c r="W19" s="60">
        <v>3</v>
      </c>
      <c r="X19" s="61">
        <v>2</v>
      </c>
      <c r="Y19" s="62">
        <f t="shared" si="4"/>
        <v>8</v>
      </c>
      <c r="Z19" s="56">
        <f t="shared" si="5"/>
        <v>0</v>
      </c>
      <c r="AA19" s="56">
        <f t="shared" si="6"/>
        <v>0</v>
      </c>
      <c r="AB19" s="56">
        <f t="shared" si="7"/>
        <v>0</v>
      </c>
      <c r="AC19" s="56">
        <f t="shared" si="8"/>
        <v>5764</v>
      </c>
      <c r="AD19" s="56">
        <f>P19*$AD$2</f>
        <v>7205</v>
      </c>
      <c r="AE19" s="57">
        <f>Z19+AA19+AB19+AD19</f>
        <v>7205</v>
      </c>
      <c r="AF19" s="58">
        <f t="shared" si="9"/>
        <v>8.386541745941381</v>
      </c>
      <c r="AG19" s="59">
        <v>3</v>
      </c>
      <c r="AH19" s="60">
        <v>3</v>
      </c>
      <c r="AI19" s="61">
        <v>2</v>
      </c>
      <c r="AJ19" s="143">
        <f t="shared" si="10"/>
        <v>8</v>
      </c>
      <c r="AK19" s="149">
        <f t="shared" si="16"/>
        <v>1</v>
      </c>
      <c r="AL19" s="149">
        <f t="shared" si="17"/>
        <v>0</v>
      </c>
      <c r="AM19" s="149">
        <f t="shared" si="18"/>
        <v>2</v>
      </c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39" s="76" customFormat="1" ht="21" customHeight="1">
      <c r="A20" s="64" t="s">
        <v>51</v>
      </c>
      <c r="B20" s="65"/>
      <c r="C20" s="66">
        <v>1980</v>
      </c>
      <c r="D20" s="66">
        <v>448</v>
      </c>
      <c r="E20" s="66">
        <v>3537</v>
      </c>
      <c r="F20" s="41">
        <f>B20+C20+D20+E20</f>
        <v>5965</v>
      </c>
      <c r="G20" s="67">
        <v>3</v>
      </c>
      <c r="H20" s="68">
        <v>4</v>
      </c>
      <c r="I20" s="69">
        <v>2</v>
      </c>
      <c r="J20" s="70">
        <f t="shared" si="1"/>
        <v>9</v>
      </c>
      <c r="K20" s="46"/>
      <c r="L20" s="71" t="s">
        <v>52</v>
      </c>
      <c r="M20" s="72"/>
      <c r="N20" s="73">
        <v>1980</v>
      </c>
      <c r="O20" s="73">
        <v>448</v>
      </c>
      <c r="P20" s="73">
        <v>3264</v>
      </c>
      <c r="Q20" s="74">
        <f t="shared" si="2"/>
        <v>5692</v>
      </c>
      <c r="R20" s="75">
        <v>3</v>
      </c>
      <c r="S20" s="68">
        <v>4</v>
      </c>
      <c r="T20" s="69">
        <v>2</v>
      </c>
      <c r="U20" s="45">
        <f t="shared" si="3"/>
        <v>9</v>
      </c>
      <c r="V20" s="59">
        <v>3</v>
      </c>
      <c r="W20" s="60">
        <v>4</v>
      </c>
      <c r="X20" s="61">
        <v>2</v>
      </c>
      <c r="Y20" s="62">
        <f t="shared" si="4"/>
        <v>9</v>
      </c>
      <c r="Z20" s="56">
        <f t="shared" si="5"/>
        <v>0</v>
      </c>
      <c r="AA20" s="56">
        <f t="shared" si="6"/>
        <v>3960</v>
      </c>
      <c r="AB20" s="56">
        <f t="shared" si="7"/>
        <v>560</v>
      </c>
      <c r="AC20" s="56">
        <f t="shared" si="8"/>
        <v>3264</v>
      </c>
      <c r="AD20" s="56"/>
      <c r="AE20" s="57">
        <f aca="true" t="shared" si="19" ref="AE20:AE34">Z20+AA20+AB20+AC20</f>
        <v>7784</v>
      </c>
      <c r="AF20" s="58">
        <f t="shared" si="9"/>
        <v>9.060491457377893</v>
      </c>
      <c r="AG20" s="59">
        <v>3</v>
      </c>
      <c r="AH20" s="60">
        <v>3</v>
      </c>
      <c r="AI20" s="61">
        <v>3</v>
      </c>
      <c r="AJ20" s="143">
        <f t="shared" si="10"/>
        <v>9</v>
      </c>
      <c r="AK20" s="149">
        <f t="shared" si="16"/>
        <v>0</v>
      </c>
      <c r="AL20" s="149">
        <f t="shared" si="17"/>
        <v>-1</v>
      </c>
      <c r="AM20" s="149">
        <f t="shared" si="18"/>
        <v>1</v>
      </c>
    </row>
    <row r="21" spans="1:39" s="63" customFormat="1" ht="21" customHeight="1">
      <c r="A21" s="64" t="s">
        <v>53</v>
      </c>
      <c r="B21" s="65">
        <v>2035</v>
      </c>
      <c r="C21" s="66">
        <v>1875</v>
      </c>
      <c r="D21" s="66">
        <v>1808</v>
      </c>
      <c r="E21" s="66">
        <v>1442</v>
      </c>
      <c r="F21" s="41">
        <f>B21+C21+D21+E21</f>
        <v>7160</v>
      </c>
      <c r="G21" s="67">
        <v>4.5</v>
      </c>
      <c r="H21" s="68">
        <v>4.5</v>
      </c>
      <c r="I21" s="69">
        <v>4</v>
      </c>
      <c r="J21" s="70">
        <f t="shared" si="1"/>
        <v>13</v>
      </c>
      <c r="K21" s="46"/>
      <c r="L21" s="71" t="s">
        <v>54</v>
      </c>
      <c r="M21" s="72">
        <v>2035</v>
      </c>
      <c r="N21" s="73"/>
      <c r="O21" s="73">
        <v>492</v>
      </c>
      <c r="P21" s="73">
        <v>2082</v>
      </c>
      <c r="Q21" s="74">
        <f t="shared" si="2"/>
        <v>4609</v>
      </c>
      <c r="R21" s="75">
        <v>1</v>
      </c>
      <c r="S21" s="68">
        <v>2</v>
      </c>
      <c r="T21" s="69">
        <v>2</v>
      </c>
      <c r="U21" s="45">
        <f t="shared" si="3"/>
        <v>5</v>
      </c>
      <c r="V21" s="59">
        <v>3</v>
      </c>
      <c r="W21" s="60">
        <v>3</v>
      </c>
      <c r="X21" s="61">
        <v>3</v>
      </c>
      <c r="Y21" s="62">
        <f t="shared" si="4"/>
        <v>9</v>
      </c>
      <c r="Z21" s="56">
        <f t="shared" si="5"/>
        <v>5087.5</v>
      </c>
      <c r="AA21" s="56">
        <f t="shared" si="6"/>
        <v>0</v>
      </c>
      <c r="AB21" s="56">
        <f t="shared" si="7"/>
        <v>615</v>
      </c>
      <c r="AC21" s="56">
        <f t="shared" si="8"/>
        <v>2082</v>
      </c>
      <c r="AD21" s="56"/>
      <c r="AE21" s="57">
        <f t="shared" si="19"/>
        <v>7784.5</v>
      </c>
      <c r="AF21" s="58">
        <f t="shared" si="9"/>
        <v>9.061073451947355</v>
      </c>
      <c r="AG21" s="59">
        <v>3</v>
      </c>
      <c r="AH21" s="60">
        <v>3</v>
      </c>
      <c r="AI21" s="61">
        <v>3</v>
      </c>
      <c r="AJ21" s="143">
        <f t="shared" si="10"/>
        <v>9</v>
      </c>
      <c r="AK21" s="149">
        <f t="shared" si="16"/>
        <v>2</v>
      </c>
      <c r="AL21" s="149">
        <f t="shared" si="17"/>
        <v>1</v>
      </c>
      <c r="AM21" s="149">
        <f t="shared" si="18"/>
        <v>1</v>
      </c>
    </row>
    <row r="22" spans="1:256" ht="21" customHeight="1">
      <c r="A22" s="77"/>
      <c r="B22" s="67"/>
      <c r="C22" s="68"/>
      <c r="D22" s="68"/>
      <c r="E22" s="68"/>
      <c r="F22" s="78"/>
      <c r="G22" s="67"/>
      <c r="H22" s="68"/>
      <c r="I22" s="69"/>
      <c r="J22" s="70">
        <f t="shared" si="1"/>
        <v>0</v>
      </c>
      <c r="K22" s="46"/>
      <c r="L22" s="71" t="s">
        <v>55</v>
      </c>
      <c r="M22" s="79"/>
      <c r="N22" s="80">
        <v>2197</v>
      </c>
      <c r="O22" s="80">
        <v>1913</v>
      </c>
      <c r="P22" s="80">
        <v>1065</v>
      </c>
      <c r="Q22" s="74">
        <f t="shared" si="2"/>
        <v>5175</v>
      </c>
      <c r="R22" s="75">
        <v>3.5</v>
      </c>
      <c r="S22" s="68">
        <v>2.5</v>
      </c>
      <c r="T22" s="69">
        <v>2</v>
      </c>
      <c r="U22" s="45">
        <f t="shared" si="3"/>
        <v>8</v>
      </c>
      <c r="V22" s="59">
        <v>3</v>
      </c>
      <c r="W22" s="60">
        <v>3</v>
      </c>
      <c r="X22" s="61">
        <v>3</v>
      </c>
      <c r="Y22" s="62">
        <f t="shared" si="4"/>
        <v>9</v>
      </c>
      <c r="Z22" s="56">
        <f t="shared" si="5"/>
        <v>0</v>
      </c>
      <c r="AA22" s="56">
        <f t="shared" si="6"/>
        <v>4394</v>
      </c>
      <c r="AB22" s="56">
        <f t="shared" si="7"/>
        <v>2391.25</v>
      </c>
      <c r="AC22" s="56">
        <f t="shared" si="8"/>
        <v>1065</v>
      </c>
      <c r="AD22" s="56"/>
      <c r="AE22" s="57">
        <f t="shared" si="19"/>
        <v>7850.25</v>
      </c>
      <c r="AF22" s="58">
        <f t="shared" si="9"/>
        <v>9.137605737831551</v>
      </c>
      <c r="AG22" s="59">
        <v>3</v>
      </c>
      <c r="AH22" s="60">
        <v>3</v>
      </c>
      <c r="AI22" s="61">
        <v>3</v>
      </c>
      <c r="AJ22" s="143">
        <f t="shared" si="10"/>
        <v>9</v>
      </c>
      <c r="AK22" s="149">
        <f t="shared" si="16"/>
        <v>-0.5</v>
      </c>
      <c r="AL22" s="149">
        <f t="shared" si="17"/>
        <v>0.5</v>
      </c>
      <c r="AM22" s="149">
        <f t="shared" si="18"/>
        <v>1</v>
      </c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44" s="76" customFormat="1" ht="21" customHeight="1">
      <c r="A23" s="64" t="s">
        <v>56</v>
      </c>
      <c r="B23" s="65">
        <v>2069</v>
      </c>
      <c r="C23" s="66">
        <v>856</v>
      </c>
      <c r="D23" s="66">
        <v>355</v>
      </c>
      <c r="E23" s="66">
        <v>3072</v>
      </c>
      <c r="F23" s="41">
        <f aca="true" t="shared" si="20" ref="F23:F34">B23+C23+D23+E23</f>
        <v>6352</v>
      </c>
      <c r="G23" s="67">
        <v>3.5</v>
      </c>
      <c r="H23" s="68">
        <v>7</v>
      </c>
      <c r="I23" s="69">
        <v>2</v>
      </c>
      <c r="J23" s="70">
        <f t="shared" si="1"/>
        <v>12.5</v>
      </c>
      <c r="K23" s="46"/>
      <c r="L23" s="71" t="s">
        <v>57</v>
      </c>
      <c r="M23" s="72">
        <v>2069</v>
      </c>
      <c r="N23" s="73">
        <v>856</v>
      </c>
      <c r="O23" s="73">
        <v>355</v>
      </c>
      <c r="P23" s="73">
        <v>636</v>
      </c>
      <c r="Q23" s="74">
        <f t="shared" si="2"/>
        <v>3916</v>
      </c>
      <c r="R23" s="75">
        <v>3</v>
      </c>
      <c r="S23" s="68">
        <v>6</v>
      </c>
      <c r="T23" s="69">
        <v>2</v>
      </c>
      <c r="U23" s="45">
        <f t="shared" si="3"/>
        <v>11</v>
      </c>
      <c r="V23" s="59">
        <v>3</v>
      </c>
      <c r="W23" s="60">
        <v>4</v>
      </c>
      <c r="X23" s="61">
        <v>2</v>
      </c>
      <c r="Y23" s="62">
        <f t="shared" si="4"/>
        <v>9</v>
      </c>
      <c r="Z23" s="56">
        <f t="shared" si="5"/>
        <v>5172.5</v>
      </c>
      <c r="AA23" s="56">
        <f t="shared" si="6"/>
        <v>1712</v>
      </c>
      <c r="AB23" s="56">
        <f t="shared" si="7"/>
        <v>443.75</v>
      </c>
      <c r="AC23" s="56">
        <f t="shared" si="8"/>
        <v>636</v>
      </c>
      <c r="AD23" s="56"/>
      <c r="AE23" s="57">
        <f t="shared" si="19"/>
        <v>7964.25</v>
      </c>
      <c r="AF23" s="58">
        <f t="shared" si="9"/>
        <v>9.270300499668792</v>
      </c>
      <c r="AG23" s="59">
        <v>3</v>
      </c>
      <c r="AH23" s="60">
        <v>3</v>
      </c>
      <c r="AI23" s="61">
        <v>3</v>
      </c>
      <c r="AJ23" s="143">
        <f t="shared" si="10"/>
        <v>9</v>
      </c>
      <c r="AK23" s="149">
        <f t="shared" si="16"/>
        <v>0</v>
      </c>
      <c r="AL23" s="149">
        <f t="shared" si="17"/>
        <v>-3</v>
      </c>
      <c r="AM23" s="149">
        <f t="shared" si="18"/>
        <v>1</v>
      </c>
      <c r="AN23" s="63"/>
      <c r="AO23" s="63"/>
      <c r="AP23" s="63"/>
      <c r="AQ23" s="63"/>
      <c r="AR23" s="63"/>
    </row>
    <row r="24" spans="1:44" s="63" customFormat="1" ht="21" customHeight="1">
      <c r="A24" s="64" t="s">
        <v>58</v>
      </c>
      <c r="B24" s="65"/>
      <c r="C24" s="66">
        <v>2173</v>
      </c>
      <c r="D24" s="66">
        <v>841</v>
      </c>
      <c r="E24" s="66">
        <v>2674</v>
      </c>
      <c r="F24" s="41">
        <f t="shared" si="20"/>
        <v>5688</v>
      </c>
      <c r="G24" s="67">
        <v>3</v>
      </c>
      <c r="H24" s="68">
        <v>4</v>
      </c>
      <c r="I24" s="69">
        <v>3</v>
      </c>
      <c r="J24" s="70">
        <f t="shared" si="1"/>
        <v>10</v>
      </c>
      <c r="K24" s="46"/>
      <c r="L24" s="71" t="s">
        <v>59</v>
      </c>
      <c r="M24" s="72"/>
      <c r="N24" s="73">
        <v>2173</v>
      </c>
      <c r="O24" s="73">
        <v>841</v>
      </c>
      <c r="P24" s="73">
        <v>2674</v>
      </c>
      <c r="Q24" s="74">
        <f t="shared" si="2"/>
        <v>5688</v>
      </c>
      <c r="R24" s="75">
        <v>3</v>
      </c>
      <c r="S24" s="68">
        <v>4</v>
      </c>
      <c r="T24" s="69">
        <v>3</v>
      </c>
      <c r="U24" s="45">
        <f t="shared" si="3"/>
        <v>10</v>
      </c>
      <c r="V24" s="59">
        <v>3</v>
      </c>
      <c r="W24" s="60">
        <v>4</v>
      </c>
      <c r="X24" s="61">
        <v>3</v>
      </c>
      <c r="Y24" s="62">
        <f t="shared" si="4"/>
        <v>10</v>
      </c>
      <c r="Z24" s="56">
        <f t="shared" si="5"/>
        <v>0</v>
      </c>
      <c r="AA24" s="56">
        <f t="shared" si="6"/>
        <v>4346</v>
      </c>
      <c r="AB24" s="56">
        <f t="shared" si="7"/>
        <v>1051.25</v>
      </c>
      <c r="AC24" s="56">
        <f t="shared" si="8"/>
        <v>2674</v>
      </c>
      <c r="AD24" s="56"/>
      <c r="AE24" s="57">
        <f t="shared" si="19"/>
        <v>8071.25</v>
      </c>
      <c r="AF24" s="58">
        <f t="shared" si="9"/>
        <v>9.394847337533571</v>
      </c>
      <c r="AG24" s="59">
        <v>3</v>
      </c>
      <c r="AH24" s="60">
        <v>3.5</v>
      </c>
      <c r="AI24" s="61">
        <v>3</v>
      </c>
      <c r="AJ24" s="143">
        <f t="shared" si="10"/>
        <v>9.5</v>
      </c>
      <c r="AK24" s="149">
        <f>AG24-R24</f>
        <v>0</v>
      </c>
      <c r="AL24" s="149">
        <f>AH24-S24</f>
        <v>-0.5</v>
      </c>
      <c r="AM24" s="149">
        <f>AI24-T24</f>
        <v>0</v>
      </c>
      <c r="AN24" s="76"/>
      <c r="AO24" s="76"/>
      <c r="AP24" s="76"/>
      <c r="AQ24" s="76"/>
      <c r="AR24" s="76"/>
    </row>
    <row r="25" spans="1:44" s="63" customFormat="1" ht="21" customHeight="1">
      <c r="A25" s="64" t="s">
        <v>60</v>
      </c>
      <c r="B25" s="65">
        <v>3307</v>
      </c>
      <c r="C25" s="66">
        <v>322</v>
      </c>
      <c r="D25" s="66">
        <v>597</v>
      </c>
      <c r="E25" s="66"/>
      <c r="F25" s="41">
        <f t="shared" si="20"/>
        <v>4226</v>
      </c>
      <c r="G25" s="67">
        <v>3</v>
      </c>
      <c r="H25" s="68">
        <v>4</v>
      </c>
      <c r="I25" s="69">
        <v>4</v>
      </c>
      <c r="J25" s="70">
        <f t="shared" si="1"/>
        <v>11</v>
      </c>
      <c r="K25" s="46"/>
      <c r="L25" s="71" t="s">
        <v>61</v>
      </c>
      <c r="M25" s="72">
        <v>3307</v>
      </c>
      <c r="N25" s="73"/>
      <c r="O25" s="73"/>
      <c r="P25" s="73"/>
      <c r="Q25" s="74">
        <f t="shared" si="2"/>
        <v>3307</v>
      </c>
      <c r="R25" s="75">
        <v>3</v>
      </c>
      <c r="S25" s="68">
        <v>4</v>
      </c>
      <c r="T25" s="69">
        <v>4</v>
      </c>
      <c r="U25" s="45">
        <f t="shared" si="3"/>
        <v>11</v>
      </c>
      <c r="V25" s="59">
        <v>3</v>
      </c>
      <c r="W25" s="60">
        <v>4</v>
      </c>
      <c r="X25" s="61">
        <v>3</v>
      </c>
      <c r="Y25" s="62">
        <f t="shared" si="4"/>
        <v>10</v>
      </c>
      <c r="Z25" s="56">
        <f t="shared" si="5"/>
        <v>8267.5</v>
      </c>
      <c r="AA25" s="56">
        <f t="shared" si="6"/>
        <v>0</v>
      </c>
      <c r="AB25" s="56">
        <f t="shared" si="7"/>
        <v>0</v>
      </c>
      <c r="AC25" s="56">
        <f t="shared" si="8"/>
        <v>0</v>
      </c>
      <c r="AD25" s="56"/>
      <c r="AE25" s="57">
        <f t="shared" si="19"/>
        <v>8267.5</v>
      </c>
      <c r="AF25" s="58">
        <f t="shared" si="9"/>
        <v>9.62328020604724</v>
      </c>
      <c r="AG25" s="59">
        <v>3</v>
      </c>
      <c r="AH25" s="60">
        <v>4</v>
      </c>
      <c r="AI25" s="61">
        <v>3</v>
      </c>
      <c r="AJ25" s="143">
        <f t="shared" si="10"/>
        <v>10</v>
      </c>
      <c r="AK25" s="149">
        <f aca="true" t="shared" si="21" ref="AK25:AK34">AG25-R25</f>
        <v>0</v>
      </c>
      <c r="AL25" s="149">
        <f aca="true" t="shared" si="22" ref="AL25:AL34">AH25-S25</f>
        <v>0</v>
      </c>
      <c r="AM25" s="149">
        <f aca="true" t="shared" si="23" ref="AM25:AM34">AI25-T25</f>
        <v>-1</v>
      </c>
      <c r="AN25"/>
      <c r="AO25"/>
      <c r="AP25"/>
      <c r="AQ25"/>
      <c r="AR25"/>
    </row>
    <row r="26" spans="1:39" s="76" customFormat="1" ht="21" customHeight="1">
      <c r="A26" s="64" t="s">
        <v>62</v>
      </c>
      <c r="B26" s="65">
        <v>428</v>
      </c>
      <c r="C26" s="66">
        <v>1650</v>
      </c>
      <c r="D26" s="66">
        <v>834</v>
      </c>
      <c r="E26" s="66">
        <v>2211</v>
      </c>
      <c r="F26" s="41">
        <f t="shared" si="20"/>
        <v>5123</v>
      </c>
      <c r="G26" s="67">
        <v>3</v>
      </c>
      <c r="H26" s="68">
        <v>3</v>
      </c>
      <c r="I26" s="69">
        <v>2</v>
      </c>
      <c r="J26" s="70">
        <f t="shared" si="1"/>
        <v>8</v>
      </c>
      <c r="K26" s="46"/>
      <c r="L26" s="71" t="s">
        <v>62</v>
      </c>
      <c r="M26" s="72">
        <v>428</v>
      </c>
      <c r="N26" s="73">
        <v>1650</v>
      </c>
      <c r="O26" s="73">
        <v>834</v>
      </c>
      <c r="P26" s="73">
        <v>2899</v>
      </c>
      <c r="Q26" s="74">
        <f t="shared" si="2"/>
        <v>5811</v>
      </c>
      <c r="R26" s="75">
        <v>3</v>
      </c>
      <c r="S26" s="68">
        <v>3</v>
      </c>
      <c r="T26" s="69">
        <v>2</v>
      </c>
      <c r="U26" s="45">
        <f t="shared" si="3"/>
        <v>8</v>
      </c>
      <c r="V26" s="59">
        <v>3</v>
      </c>
      <c r="W26" s="60">
        <v>3</v>
      </c>
      <c r="X26" s="61">
        <v>3</v>
      </c>
      <c r="Y26" s="62">
        <f t="shared" si="4"/>
        <v>9</v>
      </c>
      <c r="Z26" s="56">
        <f t="shared" si="5"/>
        <v>1070</v>
      </c>
      <c r="AA26" s="56">
        <f t="shared" si="6"/>
        <v>3300</v>
      </c>
      <c r="AB26" s="56">
        <f t="shared" si="7"/>
        <v>1042.5</v>
      </c>
      <c r="AC26" s="56">
        <f t="shared" si="8"/>
        <v>2899</v>
      </c>
      <c r="AD26" s="56"/>
      <c r="AE26" s="57">
        <f t="shared" si="19"/>
        <v>8311.5</v>
      </c>
      <c r="AF26" s="58">
        <f t="shared" si="9"/>
        <v>9.67449572815986</v>
      </c>
      <c r="AG26" s="59">
        <v>3</v>
      </c>
      <c r="AH26" s="60">
        <v>4</v>
      </c>
      <c r="AI26" s="61">
        <v>3</v>
      </c>
      <c r="AJ26" s="143">
        <f t="shared" si="10"/>
        <v>10</v>
      </c>
      <c r="AK26" s="149">
        <f t="shared" si="21"/>
        <v>0</v>
      </c>
      <c r="AL26" s="149">
        <f t="shared" si="22"/>
        <v>1</v>
      </c>
      <c r="AM26" s="149">
        <f t="shared" si="23"/>
        <v>1</v>
      </c>
    </row>
    <row r="27" spans="1:256" ht="21" customHeight="1">
      <c r="A27" s="64" t="s">
        <v>63</v>
      </c>
      <c r="B27" s="65">
        <v>2629</v>
      </c>
      <c r="C27" s="66"/>
      <c r="D27" s="66"/>
      <c r="E27" s="66">
        <v>3839</v>
      </c>
      <c r="F27" s="41">
        <f t="shared" si="20"/>
        <v>6468</v>
      </c>
      <c r="G27" s="67">
        <v>3</v>
      </c>
      <c r="H27" s="68">
        <v>6</v>
      </c>
      <c r="I27" s="69">
        <v>2</v>
      </c>
      <c r="J27" s="70">
        <f t="shared" si="1"/>
        <v>11</v>
      </c>
      <c r="K27" s="46"/>
      <c r="L27" s="71" t="s">
        <v>64</v>
      </c>
      <c r="M27" s="72">
        <v>2629</v>
      </c>
      <c r="N27" s="73"/>
      <c r="O27" s="73"/>
      <c r="P27" s="73">
        <v>1806</v>
      </c>
      <c r="Q27" s="74">
        <f t="shared" si="2"/>
        <v>4435</v>
      </c>
      <c r="R27" s="75">
        <v>2</v>
      </c>
      <c r="S27" s="68">
        <v>5</v>
      </c>
      <c r="T27" s="69">
        <v>2</v>
      </c>
      <c r="U27" s="45">
        <f t="shared" si="3"/>
        <v>9</v>
      </c>
      <c r="V27" s="59">
        <v>2.5</v>
      </c>
      <c r="W27" s="60">
        <v>5</v>
      </c>
      <c r="X27" s="61">
        <v>2</v>
      </c>
      <c r="Y27" s="62">
        <f t="shared" si="4"/>
        <v>9.5</v>
      </c>
      <c r="Z27" s="56">
        <f t="shared" si="5"/>
        <v>6572.5</v>
      </c>
      <c r="AA27" s="56">
        <f t="shared" si="6"/>
        <v>0</v>
      </c>
      <c r="AB27" s="56">
        <f t="shared" si="7"/>
        <v>0</v>
      </c>
      <c r="AC27" s="56">
        <f t="shared" si="8"/>
        <v>1806</v>
      </c>
      <c r="AD27" s="56"/>
      <c r="AE27" s="57">
        <f t="shared" si="19"/>
        <v>8378.5</v>
      </c>
      <c r="AF27" s="58">
        <f t="shared" si="9"/>
        <v>9.752483000467713</v>
      </c>
      <c r="AG27" s="59">
        <v>3</v>
      </c>
      <c r="AH27" s="60">
        <v>5</v>
      </c>
      <c r="AI27" s="61">
        <v>2</v>
      </c>
      <c r="AJ27" s="143">
        <f t="shared" si="10"/>
        <v>10</v>
      </c>
      <c r="AK27" s="149">
        <f t="shared" si="21"/>
        <v>1</v>
      </c>
      <c r="AL27" s="149">
        <f t="shared" si="22"/>
        <v>0</v>
      </c>
      <c r="AM27" s="149">
        <f t="shared" si="23"/>
        <v>0</v>
      </c>
      <c r="AN27" s="63"/>
      <c r="AO27" s="63"/>
      <c r="AP27" s="63"/>
      <c r="AQ27" s="63"/>
      <c r="AR27" s="63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44" s="63" customFormat="1" ht="21" customHeight="1">
      <c r="A28" s="64" t="s">
        <v>65</v>
      </c>
      <c r="B28" s="65">
        <v>4285</v>
      </c>
      <c r="C28" s="66"/>
      <c r="D28" s="66"/>
      <c r="E28" s="66"/>
      <c r="F28" s="41">
        <f t="shared" si="20"/>
        <v>4285</v>
      </c>
      <c r="G28" s="67">
        <v>4</v>
      </c>
      <c r="H28" s="68">
        <v>8</v>
      </c>
      <c r="I28" s="69">
        <v>3</v>
      </c>
      <c r="J28" s="70">
        <f t="shared" si="1"/>
        <v>15</v>
      </c>
      <c r="K28" s="46"/>
      <c r="L28" s="71" t="s">
        <v>66</v>
      </c>
      <c r="M28" s="72">
        <v>3367</v>
      </c>
      <c r="N28" s="73"/>
      <c r="O28" s="73"/>
      <c r="P28" s="73"/>
      <c r="Q28" s="74">
        <f t="shared" si="2"/>
        <v>3367</v>
      </c>
      <c r="R28" s="75">
        <v>2</v>
      </c>
      <c r="S28" s="68">
        <v>4</v>
      </c>
      <c r="T28" s="69">
        <v>2</v>
      </c>
      <c r="U28" s="45">
        <f t="shared" si="3"/>
        <v>8</v>
      </c>
      <c r="V28" s="59">
        <v>3</v>
      </c>
      <c r="W28" s="60">
        <v>4</v>
      </c>
      <c r="X28" s="61">
        <v>3</v>
      </c>
      <c r="Y28" s="62">
        <f t="shared" si="4"/>
        <v>10</v>
      </c>
      <c r="Z28" s="56">
        <f t="shared" si="5"/>
        <v>8417.5</v>
      </c>
      <c r="AA28" s="56">
        <f t="shared" si="6"/>
        <v>0</v>
      </c>
      <c r="AB28" s="56">
        <f t="shared" si="7"/>
        <v>0</v>
      </c>
      <c r="AC28" s="56">
        <f t="shared" si="8"/>
        <v>0</v>
      </c>
      <c r="AD28" s="56"/>
      <c r="AE28" s="57">
        <f t="shared" si="19"/>
        <v>8417.5</v>
      </c>
      <c r="AF28" s="58">
        <f t="shared" si="9"/>
        <v>9.797878576885715</v>
      </c>
      <c r="AG28" s="59">
        <v>3</v>
      </c>
      <c r="AH28" s="60">
        <v>4</v>
      </c>
      <c r="AI28" s="61">
        <v>3</v>
      </c>
      <c r="AJ28" s="143">
        <f t="shared" si="10"/>
        <v>10</v>
      </c>
      <c r="AK28" s="149">
        <f t="shared" si="21"/>
        <v>1</v>
      </c>
      <c r="AL28" s="149">
        <f t="shared" si="22"/>
        <v>0</v>
      </c>
      <c r="AM28" s="149">
        <f t="shared" si="23"/>
        <v>1</v>
      </c>
      <c r="AN28" s="76"/>
      <c r="AO28" s="76"/>
      <c r="AP28" s="76"/>
      <c r="AQ28" s="76"/>
      <c r="AR28" s="76"/>
    </row>
    <row r="29" spans="1:44" s="63" customFormat="1" ht="21" customHeight="1">
      <c r="A29" s="64" t="s">
        <v>67</v>
      </c>
      <c r="B29" s="65"/>
      <c r="C29" s="66"/>
      <c r="D29" s="66">
        <v>1848</v>
      </c>
      <c r="E29" s="66">
        <v>4168</v>
      </c>
      <c r="F29" s="41">
        <f t="shared" si="20"/>
        <v>6016</v>
      </c>
      <c r="G29" s="67">
        <v>3</v>
      </c>
      <c r="H29" s="68">
        <v>4</v>
      </c>
      <c r="I29" s="69">
        <v>2</v>
      </c>
      <c r="J29" s="70">
        <f t="shared" si="1"/>
        <v>9</v>
      </c>
      <c r="K29" s="46"/>
      <c r="L29" s="71" t="s">
        <v>68</v>
      </c>
      <c r="M29" s="72"/>
      <c r="N29" s="73">
        <v>1326</v>
      </c>
      <c r="O29" s="73">
        <v>1848</v>
      </c>
      <c r="P29" s="73">
        <v>3516</v>
      </c>
      <c r="Q29" s="74">
        <f t="shared" si="2"/>
        <v>6690</v>
      </c>
      <c r="R29" s="75">
        <v>4</v>
      </c>
      <c r="S29" s="68">
        <v>6</v>
      </c>
      <c r="T29" s="69">
        <v>4</v>
      </c>
      <c r="U29" s="45">
        <f t="shared" si="3"/>
        <v>14</v>
      </c>
      <c r="V29" s="59">
        <v>4</v>
      </c>
      <c r="W29" s="60">
        <v>4</v>
      </c>
      <c r="X29" s="61">
        <v>4</v>
      </c>
      <c r="Y29" s="62">
        <f t="shared" si="4"/>
        <v>12</v>
      </c>
      <c r="Z29" s="56">
        <f t="shared" si="5"/>
        <v>0</v>
      </c>
      <c r="AA29" s="56">
        <f t="shared" si="6"/>
        <v>2652</v>
      </c>
      <c r="AB29" s="56">
        <f t="shared" si="7"/>
        <v>2310</v>
      </c>
      <c r="AC29" s="56">
        <f t="shared" si="8"/>
        <v>3516</v>
      </c>
      <c r="AD29" s="56"/>
      <c r="AE29" s="57">
        <f t="shared" si="19"/>
        <v>8478</v>
      </c>
      <c r="AF29" s="58">
        <f t="shared" si="9"/>
        <v>9.868299919790566</v>
      </c>
      <c r="AG29" s="59">
        <v>4</v>
      </c>
      <c r="AH29" s="60">
        <v>3</v>
      </c>
      <c r="AI29" s="61">
        <v>3</v>
      </c>
      <c r="AJ29" s="143">
        <f t="shared" si="10"/>
        <v>10</v>
      </c>
      <c r="AK29" s="149">
        <f t="shared" si="21"/>
        <v>0</v>
      </c>
      <c r="AL29" s="149">
        <f t="shared" si="22"/>
        <v>-3</v>
      </c>
      <c r="AM29" s="149">
        <f t="shared" si="23"/>
        <v>-1</v>
      </c>
      <c r="AN29"/>
      <c r="AO29"/>
      <c r="AP29"/>
      <c r="AQ29"/>
      <c r="AR29"/>
    </row>
    <row r="30" spans="1:256" ht="21" customHeight="1">
      <c r="A30" s="64" t="s">
        <v>69</v>
      </c>
      <c r="B30" s="65">
        <v>2564</v>
      </c>
      <c r="C30" s="66"/>
      <c r="D30" s="66">
        <v>426</v>
      </c>
      <c r="E30" s="66">
        <v>1835</v>
      </c>
      <c r="F30" s="41">
        <f t="shared" si="20"/>
        <v>4825</v>
      </c>
      <c r="G30" s="67">
        <v>3</v>
      </c>
      <c r="H30" s="68">
        <v>4</v>
      </c>
      <c r="I30" s="69">
        <v>3</v>
      </c>
      <c r="J30" s="70">
        <f t="shared" si="1"/>
        <v>10</v>
      </c>
      <c r="K30" s="46"/>
      <c r="L30" s="71" t="s">
        <v>70</v>
      </c>
      <c r="M30" s="72">
        <v>3608</v>
      </c>
      <c r="N30" s="73"/>
      <c r="O30" s="73"/>
      <c r="P30" s="73"/>
      <c r="Q30" s="74">
        <f t="shared" si="2"/>
        <v>3608</v>
      </c>
      <c r="R30" s="75">
        <v>3</v>
      </c>
      <c r="S30" s="68">
        <v>4</v>
      </c>
      <c r="T30" s="69">
        <v>1</v>
      </c>
      <c r="U30" s="45">
        <f t="shared" si="3"/>
        <v>8</v>
      </c>
      <c r="V30" s="59">
        <v>3</v>
      </c>
      <c r="W30" s="60">
        <v>4</v>
      </c>
      <c r="X30" s="61">
        <v>3</v>
      </c>
      <c r="Y30" s="62">
        <f t="shared" si="4"/>
        <v>10</v>
      </c>
      <c r="Z30" s="56">
        <f t="shared" si="5"/>
        <v>9020</v>
      </c>
      <c r="AA30" s="56">
        <f t="shared" si="6"/>
        <v>0</v>
      </c>
      <c r="AB30" s="56">
        <f t="shared" si="7"/>
        <v>0</v>
      </c>
      <c r="AC30" s="56">
        <f t="shared" si="8"/>
        <v>0</v>
      </c>
      <c r="AD30" s="56"/>
      <c r="AE30" s="57">
        <f t="shared" si="19"/>
        <v>9020</v>
      </c>
      <c r="AF30" s="84">
        <f t="shared" si="9"/>
        <v>10.499182033086921</v>
      </c>
      <c r="AG30" s="59">
        <v>3.5</v>
      </c>
      <c r="AH30" s="60">
        <v>4</v>
      </c>
      <c r="AI30" s="61">
        <v>3</v>
      </c>
      <c r="AJ30" s="144">
        <f t="shared" si="10"/>
        <v>10.5</v>
      </c>
      <c r="AK30" s="149">
        <f t="shared" si="21"/>
        <v>0.5</v>
      </c>
      <c r="AL30" s="149">
        <f t="shared" si="22"/>
        <v>0</v>
      </c>
      <c r="AM30" s="149">
        <f t="shared" si="23"/>
        <v>2</v>
      </c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44" s="76" customFormat="1" ht="21" customHeight="1">
      <c r="A31" s="64" t="s">
        <v>71</v>
      </c>
      <c r="B31" s="65">
        <v>2702</v>
      </c>
      <c r="C31" s="66">
        <v>1326</v>
      </c>
      <c r="D31" s="66"/>
      <c r="E31" s="66">
        <v>1942</v>
      </c>
      <c r="F31" s="41">
        <f t="shared" si="20"/>
        <v>5970</v>
      </c>
      <c r="G31" s="67">
        <v>4.5</v>
      </c>
      <c r="H31" s="68">
        <v>5</v>
      </c>
      <c r="I31" s="69">
        <v>4</v>
      </c>
      <c r="J31" s="70">
        <f t="shared" si="1"/>
        <v>13.5</v>
      </c>
      <c r="K31" s="46"/>
      <c r="L31" s="71" t="s">
        <v>72</v>
      </c>
      <c r="M31" s="72">
        <v>3620</v>
      </c>
      <c r="N31" s="73"/>
      <c r="O31" s="73"/>
      <c r="P31" s="73"/>
      <c r="Q31" s="74">
        <f t="shared" si="2"/>
        <v>3620</v>
      </c>
      <c r="R31" s="75">
        <v>4.5</v>
      </c>
      <c r="S31" s="68">
        <v>6</v>
      </c>
      <c r="T31" s="69">
        <v>3</v>
      </c>
      <c r="U31" s="45">
        <f t="shared" si="3"/>
        <v>13.5</v>
      </c>
      <c r="V31" s="59">
        <v>3.5</v>
      </c>
      <c r="W31" s="60">
        <v>4</v>
      </c>
      <c r="X31" s="61">
        <v>3</v>
      </c>
      <c r="Y31" s="62">
        <f t="shared" si="4"/>
        <v>10.5</v>
      </c>
      <c r="Z31" s="56">
        <f t="shared" si="5"/>
        <v>9050</v>
      </c>
      <c r="AA31" s="56">
        <f t="shared" si="6"/>
        <v>0</v>
      </c>
      <c r="AB31" s="56">
        <f t="shared" si="7"/>
        <v>0</v>
      </c>
      <c r="AC31" s="56">
        <f t="shared" si="8"/>
        <v>0</v>
      </c>
      <c r="AD31" s="56"/>
      <c r="AE31" s="57">
        <f t="shared" si="19"/>
        <v>9050</v>
      </c>
      <c r="AF31" s="58">
        <f t="shared" si="9"/>
        <v>10.534101707254615</v>
      </c>
      <c r="AG31" s="59">
        <v>3.5</v>
      </c>
      <c r="AH31" s="60">
        <v>4</v>
      </c>
      <c r="AI31" s="61">
        <v>3</v>
      </c>
      <c r="AJ31" s="143">
        <f t="shared" si="10"/>
        <v>10.5</v>
      </c>
      <c r="AK31" s="149">
        <f t="shared" si="21"/>
        <v>-1</v>
      </c>
      <c r="AL31" s="149">
        <f t="shared" si="22"/>
        <v>-2</v>
      </c>
      <c r="AM31" s="149">
        <f t="shared" si="23"/>
        <v>0</v>
      </c>
      <c r="AN31" s="63"/>
      <c r="AO31" s="63"/>
      <c r="AP31" s="63"/>
      <c r="AQ31" s="63"/>
      <c r="AR31" s="63"/>
    </row>
    <row r="32" spans="1:256" ht="21" customHeight="1">
      <c r="A32" s="64" t="s">
        <v>73</v>
      </c>
      <c r="B32" s="85">
        <v>1728</v>
      </c>
      <c r="C32" s="40">
        <v>3530</v>
      </c>
      <c r="D32" s="40"/>
      <c r="E32" s="40">
        <v>1407</v>
      </c>
      <c r="F32" s="41">
        <f t="shared" si="20"/>
        <v>6665</v>
      </c>
      <c r="G32" s="67">
        <v>4</v>
      </c>
      <c r="H32" s="68">
        <v>5</v>
      </c>
      <c r="I32" s="69">
        <v>2</v>
      </c>
      <c r="J32" s="70">
        <f t="shared" si="1"/>
        <v>11</v>
      </c>
      <c r="K32" s="46"/>
      <c r="L32" s="71" t="s">
        <v>74</v>
      </c>
      <c r="M32" s="72">
        <v>1247</v>
      </c>
      <c r="N32" s="73">
        <v>2978</v>
      </c>
      <c r="O32" s="73"/>
      <c r="P32" s="73"/>
      <c r="Q32" s="74">
        <f t="shared" si="2"/>
        <v>4225</v>
      </c>
      <c r="R32" s="75">
        <v>2</v>
      </c>
      <c r="S32" s="68">
        <v>4</v>
      </c>
      <c r="T32" s="69">
        <v>1</v>
      </c>
      <c r="U32" s="45">
        <f t="shared" si="3"/>
        <v>7</v>
      </c>
      <c r="V32" s="59">
        <v>3.5</v>
      </c>
      <c r="W32" s="60">
        <v>4</v>
      </c>
      <c r="X32" s="61">
        <v>3</v>
      </c>
      <c r="Y32" s="62">
        <f t="shared" si="4"/>
        <v>10.5</v>
      </c>
      <c r="Z32" s="56">
        <f t="shared" si="5"/>
        <v>3117.5</v>
      </c>
      <c r="AA32" s="56">
        <f t="shared" si="6"/>
        <v>5956</v>
      </c>
      <c r="AB32" s="56">
        <f t="shared" si="7"/>
        <v>0</v>
      </c>
      <c r="AC32" s="56">
        <f t="shared" si="8"/>
        <v>0</v>
      </c>
      <c r="AD32" s="56"/>
      <c r="AE32" s="57">
        <f t="shared" si="19"/>
        <v>9073.5</v>
      </c>
      <c r="AF32" s="58">
        <f t="shared" si="9"/>
        <v>10.56145545201931</v>
      </c>
      <c r="AG32" s="59">
        <v>3.5</v>
      </c>
      <c r="AH32" s="60">
        <v>4</v>
      </c>
      <c r="AI32" s="61">
        <v>3</v>
      </c>
      <c r="AJ32" s="143">
        <f t="shared" si="10"/>
        <v>10.5</v>
      </c>
      <c r="AK32" s="149">
        <f t="shared" si="21"/>
        <v>1.5</v>
      </c>
      <c r="AL32" s="149">
        <f t="shared" si="22"/>
        <v>0</v>
      </c>
      <c r="AM32" s="149">
        <f t="shared" si="23"/>
        <v>2</v>
      </c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" customHeight="1">
      <c r="A33" s="64" t="s">
        <v>75</v>
      </c>
      <c r="B33" s="65"/>
      <c r="C33" s="66">
        <v>2332</v>
      </c>
      <c r="D33" s="66">
        <v>619</v>
      </c>
      <c r="E33" s="66">
        <v>3627</v>
      </c>
      <c r="F33" s="86">
        <f t="shared" si="20"/>
        <v>6578</v>
      </c>
      <c r="G33" s="67">
        <v>3.5</v>
      </c>
      <c r="H33" s="68">
        <v>4</v>
      </c>
      <c r="I33" s="69">
        <v>3</v>
      </c>
      <c r="J33" s="70">
        <f t="shared" si="1"/>
        <v>10.5</v>
      </c>
      <c r="K33" s="46"/>
      <c r="L33" s="71" t="s">
        <v>76</v>
      </c>
      <c r="M33" s="72">
        <v>481</v>
      </c>
      <c r="N33" s="73">
        <v>2332</v>
      </c>
      <c r="O33" s="73"/>
      <c r="P33" s="73">
        <v>3249</v>
      </c>
      <c r="Q33" s="74">
        <f t="shared" si="2"/>
        <v>6062</v>
      </c>
      <c r="R33" s="75">
        <v>3.5</v>
      </c>
      <c r="S33" s="68">
        <v>4</v>
      </c>
      <c r="T33" s="69">
        <v>3</v>
      </c>
      <c r="U33" s="45">
        <f t="shared" si="3"/>
        <v>10.5</v>
      </c>
      <c r="V33" s="59">
        <v>3.5</v>
      </c>
      <c r="W33" s="60">
        <v>4</v>
      </c>
      <c r="X33" s="61">
        <v>3</v>
      </c>
      <c r="Y33" s="62">
        <f t="shared" si="4"/>
        <v>10.5</v>
      </c>
      <c r="Z33" s="56">
        <f t="shared" si="5"/>
        <v>1202.5</v>
      </c>
      <c r="AA33" s="56">
        <f t="shared" si="6"/>
        <v>4664</v>
      </c>
      <c r="AB33" s="56">
        <f t="shared" si="7"/>
        <v>0</v>
      </c>
      <c r="AC33" s="56">
        <f t="shared" si="8"/>
        <v>3249</v>
      </c>
      <c r="AD33" s="56"/>
      <c r="AE33" s="57">
        <f t="shared" si="19"/>
        <v>9115.5</v>
      </c>
      <c r="AF33" s="58">
        <f t="shared" si="9"/>
        <v>10.610342995854083</v>
      </c>
      <c r="AG33" s="59">
        <v>3.5</v>
      </c>
      <c r="AH33" s="60">
        <v>4</v>
      </c>
      <c r="AI33" s="61">
        <v>3</v>
      </c>
      <c r="AJ33" s="143">
        <f t="shared" si="10"/>
        <v>10.5</v>
      </c>
      <c r="AK33" s="149">
        <f t="shared" si="21"/>
        <v>0</v>
      </c>
      <c r="AL33" s="149">
        <f t="shared" si="22"/>
        <v>0</v>
      </c>
      <c r="AM33" s="149">
        <f t="shared" si="23"/>
        <v>0</v>
      </c>
      <c r="AN33" s="63"/>
      <c r="AO33" s="63"/>
      <c r="AP33" s="63"/>
      <c r="AQ33" s="63"/>
      <c r="AR33" s="6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 customHeight="1">
      <c r="A34" s="87" t="s">
        <v>77</v>
      </c>
      <c r="B34" s="88">
        <v>1761</v>
      </c>
      <c r="C34" s="89">
        <v>2759</v>
      </c>
      <c r="D34" s="89"/>
      <c r="E34" s="89"/>
      <c r="F34" s="90">
        <f t="shared" si="20"/>
        <v>4520</v>
      </c>
      <c r="G34" s="91">
        <v>3</v>
      </c>
      <c r="H34" s="92">
        <v>3</v>
      </c>
      <c r="I34" s="93">
        <v>4</v>
      </c>
      <c r="J34" s="94">
        <f t="shared" si="1"/>
        <v>10</v>
      </c>
      <c r="K34" s="46"/>
      <c r="L34" s="95" t="s">
        <v>78</v>
      </c>
      <c r="M34" s="96">
        <v>1761</v>
      </c>
      <c r="N34" s="97">
        <v>2759</v>
      </c>
      <c r="O34" s="97"/>
      <c r="P34" s="97"/>
      <c r="Q34" s="98">
        <f t="shared" si="2"/>
        <v>4520</v>
      </c>
      <c r="R34" s="99">
        <v>3</v>
      </c>
      <c r="S34" s="92">
        <v>3</v>
      </c>
      <c r="T34" s="93">
        <v>4</v>
      </c>
      <c r="U34" s="100">
        <f t="shared" si="3"/>
        <v>10</v>
      </c>
      <c r="V34" s="101">
        <v>4</v>
      </c>
      <c r="W34" s="102">
        <v>3.5</v>
      </c>
      <c r="X34" s="103">
        <v>4</v>
      </c>
      <c r="Y34" s="104">
        <f t="shared" si="4"/>
        <v>11.5</v>
      </c>
      <c r="Z34" s="56">
        <f t="shared" si="5"/>
        <v>4402.5</v>
      </c>
      <c r="AA34" s="56">
        <f t="shared" si="6"/>
        <v>5518</v>
      </c>
      <c r="AB34" s="56">
        <f t="shared" si="7"/>
        <v>0</v>
      </c>
      <c r="AC34" s="56">
        <f t="shared" si="8"/>
        <v>0</v>
      </c>
      <c r="AD34" s="56"/>
      <c r="AE34" s="57">
        <f t="shared" si="19"/>
        <v>9920.5</v>
      </c>
      <c r="AF34" s="105">
        <f t="shared" si="9"/>
        <v>11.547354252687228</v>
      </c>
      <c r="AG34" s="101">
        <v>4</v>
      </c>
      <c r="AH34" s="102">
        <v>3.5</v>
      </c>
      <c r="AI34" s="103">
        <v>4</v>
      </c>
      <c r="AJ34" s="145">
        <f t="shared" si="10"/>
        <v>11.5</v>
      </c>
      <c r="AK34" s="149">
        <f t="shared" si="21"/>
        <v>1</v>
      </c>
      <c r="AL34" s="149">
        <f t="shared" si="22"/>
        <v>0.5</v>
      </c>
      <c r="AM34" s="149">
        <f t="shared" si="23"/>
        <v>0</v>
      </c>
      <c r="AN34" s="76"/>
      <c r="AO34" s="76"/>
      <c r="AP34" s="76"/>
      <c r="AQ34" s="76"/>
      <c r="AR34" s="76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39" s="126" customFormat="1" ht="24.75" customHeight="1">
      <c r="A35" s="106" t="s">
        <v>79</v>
      </c>
      <c r="B35" s="107">
        <f aca="true" t="shared" si="24" ref="B35:I35">SUM(B3:B34)</f>
        <v>25942</v>
      </c>
      <c r="C35" s="108">
        <f t="shared" si="24"/>
        <v>21487</v>
      </c>
      <c r="D35" s="108">
        <f t="shared" si="24"/>
        <v>16113</v>
      </c>
      <c r="E35" s="108">
        <f t="shared" si="24"/>
        <v>102384</v>
      </c>
      <c r="F35" s="109">
        <f t="shared" si="24"/>
        <v>165926</v>
      </c>
      <c r="G35" s="110">
        <f t="shared" si="24"/>
        <v>87</v>
      </c>
      <c r="H35" s="111">
        <f t="shared" si="24"/>
        <v>111</v>
      </c>
      <c r="I35" s="112">
        <f t="shared" si="24"/>
        <v>71</v>
      </c>
      <c r="J35" s="113">
        <f t="shared" si="1"/>
        <v>269</v>
      </c>
      <c r="K35" s="114"/>
      <c r="L35" s="115" t="s">
        <v>80</v>
      </c>
      <c r="M35" s="116">
        <f>SUBTOTAL(9,M3:M34)</f>
        <v>25942</v>
      </c>
      <c r="N35" s="117">
        <f>SUBTOTAL(9,N3:N34)</f>
        <v>21487</v>
      </c>
      <c r="O35" s="117">
        <f>SUBTOTAL(9,O3:O34)</f>
        <v>16113</v>
      </c>
      <c r="P35" s="117">
        <f>SUBTOTAL(9,P3:P34)</f>
        <v>102384</v>
      </c>
      <c r="Q35" s="118">
        <f>SUBTOTAL(9,Q3:Q34)</f>
        <v>165926</v>
      </c>
      <c r="R35" s="110">
        <f>SUM(R3:R34)</f>
        <v>88</v>
      </c>
      <c r="S35" s="111">
        <f>SUM(S3:S34)</f>
        <v>111</v>
      </c>
      <c r="T35" s="112">
        <f>SUM(T3:T34)</f>
        <v>71</v>
      </c>
      <c r="U35" s="113">
        <f t="shared" si="3"/>
        <v>270</v>
      </c>
      <c r="V35" s="119">
        <f>SUBTOTAL(9,V3:V34)</f>
        <v>92</v>
      </c>
      <c r="W35" s="120">
        <f>SUBTOTAL(9,W3:W34)</f>
        <v>106</v>
      </c>
      <c r="X35" s="121">
        <f>SUBTOTAL(9,X3:X34)</f>
        <v>77</v>
      </c>
      <c r="Y35" s="122">
        <f t="shared" si="4"/>
        <v>275</v>
      </c>
      <c r="Z35" s="123">
        <f aca="true" t="shared" si="25" ref="Z35:AE35">SUBTOTAL(9,Z3:Z34)</f>
        <v>64855</v>
      </c>
      <c r="AA35" s="123">
        <f t="shared" si="25"/>
        <v>42974</v>
      </c>
      <c r="AB35" s="123">
        <f t="shared" si="25"/>
        <v>20141.25</v>
      </c>
      <c r="AC35" s="123">
        <f t="shared" si="25"/>
        <v>102384</v>
      </c>
      <c r="AD35" s="123">
        <f t="shared" si="25"/>
        <v>29511.25</v>
      </c>
      <c r="AE35" s="124">
        <f t="shared" si="25"/>
        <v>236256.5</v>
      </c>
      <c r="AF35" s="125">
        <f>SUM(AF3:AF34)</f>
        <v>275.00000000000006</v>
      </c>
      <c r="AG35" s="119">
        <f>SUBTOTAL(9,AG3:AG34)</f>
        <v>94.5</v>
      </c>
      <c r="AH35" s="120">
        <f>SUBTOTAL(9,AH3:AH34)</f>
        <v>103</v>
      </c>
      <c r="AI35" s="121">
        <f>SUBTOTAL(9,AI3:AI34)</f>
        <v>78</v>
      </c>
      <c r="AJ35" s="146">
        <f>SUBTOTAL(9,AJ3:AJ34)</f>
        <v>275.5</v>
      </c>
      <c r="AK35" s="148">
        <f>SUM(AK3:AK34)</f>
        <v>6.5</v>
      </c>
      <c r="AL35" s="148">
        <f>SUM(AL3:AL34)</f>
        <v>-8</v>
      </c>
      <c r="AM35" s="148">
        <f>SUM(AM3:AM34)</f>
        <v>7</v>
      </c>
    </row>
    <row r="36" spans="1:36" ht="12" customHeight="1">
      <c r="A36" s="127"/>
      <c r="B36" s="128"/>
      <c r="C36" s="128"/>
      <c r="D36" s="128"/>
      <c r="E36" s="128"/>
      <c r="F36" s="128"/>
      <c r="G36" s="129"/>
      <c r="H36" s="129"/>
      <c r="I36" s="129"/>
      <c r="J36" s="129"/>
      <c r="K36" s="129"/>
      <c r="L36" s="129"/>
      <c r="M36" s="130"/>
      <c r="N36" s="130"/>
      <c r="O36" s="130"/>
      <c r="P36" s="130"/>
      <c r="Q36" s="130"/>
      <c r="R36" s="129"/>
      <c r="S36" s="129"/>
      <c r="T36" s="129"/>
      <c r="U36" s="129"/>
      <c r="V36" s="131"/>
      <c r="W36" s="131"/>
      <c r="X36" s="131"/>
      <c r="Y36" s="132"/>
      <c r="Z36" s="133"/>
      <c r="AA36" s="133"/>
      <c r="AB36" s="133"/>
      <c r="AC36" s="133"/>
      <c r="AD36" s="134" t="s">
        <v>81</v>
      </c>
      <c r="AE36" s="134">
        <f>AE35/275</f>
        <v>859.1145454545455</v>
      </c>
      <c r="AF36" s="135"/>
      <c r="AG36" s="131"/>
      <c r="AH36" s="131"/>
      <c r="AI36" s="131"/>
      <c r="AJ36" s="132"/>
    </row>
    <row r="37" spans="1:36" ht="12" customHeight="1">
      <c r="A37" s="127"/>
      <c r="B37" s="128"/>
      <c r="C37" s="128"/>
      <c r="D37" s="128"/>
      <c r="E37" s="128"/>
      <c r="F37" s="128"/>
      <c r="G37" s="129"/>
      <c r="H37" s="136"/>
      <c r="I37" s="129"/>
      <c r="J37" s="129"/>
      <c r="K37" s="129"/>
      <c r="L37" s="129"/>
      <c r="M37" s="130"/>
      <c r="N37" s="130"/>
      <c r="O37" s="130"/>
      <c r="P37" s="130"/>
      <c r="Q37" s="130"/>
      <c r="R37" s="129"/>
      <c r="S37" s="129"/>
      <c r="T37"/>
      <c r="U37" s="137" t="s">
        <v>82</v>
      </c>
      <c r="V37" s="138">
        <f>V35-G35</f>
        <v>5</v>
      </c>
      <c r="W37" s="138">
        <f>W35-H35</f>
        <v>-5</v>
      </c>
      <c r="X37" s="138">
        <f>X35-I35</f>
        <v>6</v>
      </c>
      <c r="Y37" s="139">
        <f>Y35-(G35+H35+I35)</f>
        <v>6</v>
      </c>
      <c r="Z37" s="133"/>
      <c r="AA37" s="133"/>
      <c r="AB37" s="133"/>
      <c r="AC37" s="133"/>
      <c r="AD37" s="133"/>
      <c r="AE37" s="133"/>
      <c r="AF37" s="137" t="s">
        <v>82</v>
      </c>
      <c r="AG37" s="138">
        <f>AG35-G35</f>
        <v>7.5</v>
      </c>
      <c r="AH37" s="138">
        <f>AH35-H35</f>
        <v>-8</v>
      </c>
      <c r="AI37" s="138">
        <f>AI35-I35</f>
        <v>7</v>
      </c>
      <c r="AJ37" s="138">
        <f>AJ35-(G35+H35+I35)</f>
        <v>6.5</v>
      </c>
    </row>
    <row r="38" spans="1:36" ht="12" customHeight="1">
      <c r="A38" s="127"/>
      <c r="B38" s="128"/>
      <c r="C38" s="128"/>
      <c r="D38" s="128"/>
      <c r="E38" s="128"/>
      <c r="F38" s="128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30"/>
      <c r="R38" s="129"/>
      <c r="S38" s="129"/>
      <c r="T38" s="129"/>
      <c r="U38" s="129"/>
      <c r="V38" s="131"/>
      <c r="W38" s="131"/>
      <c r="X38" s="131"/>
      <c r="Y38" s="132"/>
      <c r="Z38" s="133"/>
      <c r="AA38" s="133"/>
      <c r="AB38" s="133"/>
      <c r="AC38" s="133"/>
      <c r="AD38" s="133"/>
      <c r="AE38" s="133"/>
      <c r="AF38" s="135"/>
      <c r="AG38" s="131"/>
      <c r="AH38" s="131"/>
      <c r="AI38" s="131"/>
      <c r="AJ38" s="132"/>
    </row>
    <row r="39" spans="18:19" ht="12">
      <c r="R39"/>
      <c r="S39"/>
    </row>
    <row r="40" spans="18:19" ht="12">
      <c r="R40" s="140"/>
      <c r="S40" s="141" t="s">
        <v>83</v>
      </c>
    </row>
  </sheetData>
  <mergeCells count="11">
    <mergeCell ref="R1:U1"/>
    <mergeCell ref="A1:A2"/>
    <mergeCell ref="B1:F1"/>
    <mergeCell ref="G1:J1"/>
    <mergeCell ref="L1:L2"/>
    <mergeCell ref="M1:Q1"/>
    <mergeCell ref="V1:Y1"/>
    <mergeCell ref="AE1:AE2"/>
    <mergeCell ref="AF1:AF2"/>
    <mergeCell ref="AG1:AJ1"/>
    <mergeCell ref="AK1:AM1"/>
  </mergeCells>
  <printOptions horizontalCentered="1"/>
  <pageMargins left="0" right="0" top="0.7875" bottom="0.39375" header="0.11805555555555555" footer="0.11805555555555555"/>
  <pageSetup horizontalDpi="300" verticalDpi="300" orientation="landscape" paperSize="8"/>
  <headerFooter alignWithMargins="0">
    <oddHeader>&amp;L&amp;9DSDEN du Rhône
DOS1&amp;C&amp;14&amp;UProjet de répartition des postes RASED 
Rentrée 2016&amp;R&amp;9 05/04/2016</oddHeader>
    <oddFooter>&amp;L&amp;6&amp;Z&amp;F/&amp;A&amp;R&amp;8&amp;P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RECTORATlyon</dc:creator>
  <cp:keywords/>
  <dc:description/>
  <cp:lastModifiedBy>Fabien Grenouillet</cp:lastModifiedBy>
  <cp:lastPrinted>2016-04-05T07:22:38Z</cp:lastPrinted>
  <dcterms:created xsi:type="dcterms:W3CDTF">2011-10-04T06:36:22Z</dcterms:created>
  <dcterms:modified xsi:type="dcterms:W3CDTF">2016-05-13T16:06:39Z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ACADEMIE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